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Documents\Wein\Kl Flaschen\"/>
    </mc:Choice>
  </mc:AlternateContent>
  <xr:revisionPtr revIDLastSave="0" documentId="8_{08BF9ABF-0D3C-46CE-A809-C98634423D43}" xr6:coauthVersionLast="46" xr6:coauthVersionMax="46" xr10:uidLastSave="{00000000-0000-0000-0000-000000000000}"/>
  <workbookProtection workbookAlgorithmName="SHA-512" workbookHashValue="z+57ZHW7mBNbdGgABiRcfJycX22f21rsnosRA5cPSgw4rCm/WHv+sbIivlEu2VqduBzvhWgj4/My+awROcx6iA==" workbookSaltValue="lvqzPP2A+QvOdxizkaOlSg==" workbookSpinCount="100000" lockStructure="1"/>
  <bookViews>
    <workbookView xWindow="-110" yWindow="-110" windowWidth="38620" windowHeight="21220" xr2:uid="{69E25BAB-E28E-422A-8148-91648E8C30C2}"/>
  </bookViews>
  <sheets>
    <sheet name="Norm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G46" i="1"/>
  <c r="H46" i="1"/>
  <c r="I46" i="1"/>
  <c r="J46" i="1"/>
  <c r="J95" i="1"/>
  <c r="F44" i="1" l="1"/>
  <c r="G44" i="1"/>
  <c r="H44" i="1"/>
  <c r="I44" i="1"/>
  <c r="J44" i="1"/>
  <c r="B20" i="1"/>
  <c r="B21" i="1" s="1"/>
  <c r="B22" i="1" s="1"/>
  <c r="B23" i="1" s="1"/>
  <c r="J15" i="1"/>
  <c r="I15" i="1"/>
  <c r="H15" i="1"/>
  <c r="G15" i="1"/>
  <c r="F15" i="1"/>
  <c r="C87" i="1" l="1"/>
  <c r="D87" i="1" s="1"/>
  <c r="E87" i="1" s="1"/>
  <c r="F87" i="1" s="1"/>
  <c r="G87" i="1" s="1"/>
  <c r="H87" i="1" s="1"/>
  <c r="I87" i="1" s="1"/>
  <c r="J87" i="1" s="1"/>
  <c r="K87" i="1" s="1"/>
  <c r="L87" i="1" s="1"/>
  <c r="I140" i="1"/>
  <c r="M84" i="1"/>
  <c r="M82" i="1"/>
  <c r="M140" i="1"/>
  <c r="F140" i="1"/>
  <c r="G140" i="1"/>
  <c r="H140" i="1"/>
  <c r="J49" i="1"/>
  <c r="J50" i="1"/>
  <c r="J51" i="1"/>
  <c r="J52" i="1"/>
  <c r="J53" i="1"/>
  <c r="J54" i="1"/>
  <c r="J55" i="1"/>
  <c r="J56" i="1"/>
  <c r="J140" i="1" l="1"/>
  <c r="M42" i="1"/>
  <c r="M41" i="1"/>
  <c r="M40" i="1"/>
  <c r="M39" i="1"/>
  <c r="M35" i="1"/>
  <c r="M34" i="1"/>
  <c r="M33" i="1"/>
  <c r="M32" i="1"/>
  <c r="M31" i="1"/>
  <c r="M27" i="1"/>
  <c r="M55" i="1"/>
  <c r="M54" i="1"/>
  <c r="M53" i="1"/>
  <c r="M52" i="1"/>
  <c r="M51" i="1"/>
  <c r="M50" i="1"/>
  <c r="M49" i="1"/>
  <c r="M65" i="1"/>
  <c r="M64" i="1"/>
  <c r="M63" i="1"/>
  <c r="M62" i="1"/>
  <c r="M70" i="1"/>
  <c r="M69" i="1"/>
  <c r="M75" i="1"/>
  <c r="M74" i="1"/>
  <c r="M73" i="1"/>
  <c r="M72" i="1"/>
  <c r="M83" i="1"/>
  <c r="M81" i="1"/>
  <c r="M87" i="1"/>
  <c r="M94" i="1"/>
  <c r="M98" i="1"/>
  <c r="M97" i="1"/>
  <c r="M100" i="1"/>
  <c r="M139" i="1"/>
  <c r="M138" i="1"/>
  <c r="M137" i="1"/>
  <c r="M157" i="1"/>
  <c r="M156" i="1"/>
  <c r="M155" i="1"/>
  <c r="M154" i="1"/>
  <c r="M152" i="1" l="1"/>
  <c r="M151" i="1"/>
  <c r="M158" i="1"/>
  <c r="M92" i="1"/>
  <c r="M91" i="1"/>
  <c r="E123" i="1" l="1"/>
  <c r="F123" i="1" s="1"/>
  <c r="G123" i="1" s="1"/>
  <c r="H123" i="1" s="1"/>
  <c r="I123" i="1" s="1"/>
  <c r="J123" i="1" s="1"/>
  <c r="M123" i="1" s="1"/>
  <c r="M144" i="1"/>
  <c r="M143" i="1"/>
  <c r="M103" i="1"/>
  <c r="M95" i="1"/>
  <c r="M67" i="1"/>
  <c r="M66" i="1"/>
  <c r="I58" i="1" l="1"/>
  <c r="H58" i="1"/>
  <c r="G58" i="1"/>
  <c r="M58" i="1" s="1"/>
  <c r="F58" i="1"/>
  <c r="J58" i="1" s="1"/>
  <c r="I57" i="1"/>
  <c r="H57" i="1"/>
  <c r="G57" i="1"/>
  <c r="M57" i="1" s="1"/>
  <c r="F57" i="1"/>
  <c r="J57" i="1" s="1"/>
  <c r="M26" i="1"/>
  <c r="M25" i="1"/>
  <c r="M13" i="1"/>
  <c r="M12" i="1"/>
  <c r="B12" i="1"/>
  <c r="B13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M11" i="1"/>
  <c r="B49" i="1" l="1"/>
  <c r="B50" i="1" s="1"/>
  <c r="B51" i="1" s="1"/>
  <c r="B52" i="1" s="1"/>
  <c r="B53" i="1" s="1"/>
  <c r="B54" i="1" s="1"/>
  <c r="M117" i="1"/>
  <c r="M116" i="1"/>
  <c r="M129" i="1" l="1"/>
  <c r="M128" i="1"/>
  <c r="M115" i="1" l="1"/>
  <c r="M114" i="1" l="1"/>
  <c r="M124" i="1" l="1"/>
  <c r="M121" i="1"/>
  <c r="M119" i="1"/>
  <c r="M102" i="1"/>
  <c r="M112" i="1"/>
  <c r="M111" i="1"/>
  <c r="M110" i="1"/>
  <c r="M107" i="1"/>
  <c r="M106" i="1"/>
  <c r="M135" i="1" l="1"/>
  <c r="M134" i="1"/>
  <c r="M133" i="1"/>
  <c r="M132" i="1" l="1"/>
  <c r="M131" i="1" l="1"/>
  <c r="M150" i="1"/>
  <c r="M149" i="1"/>
  <c r="M148" i="1"/>
  <c r="M147" i="1"/>
  <c r="M146" i="1"/>
  <c r="M145" i="1"/>
  <c r="M142" i="1"/>
  <c r="M161" i="1" l="1"/>
  <c r="M162" i="1" l="1"/>
  <c r="M163" i="1" s="1"/>
</calcChain>
</file>

<file path=xl/sharedStrings.xml><?xml version="1.0" encoding="utf-8"?>
<sst xmlns="http://schemas.openxmlformats.org/spreadsheetml/2006/main" count="166" uniqueCount="162">
  <si>
    <t>Probeflaschen</t>
  </si>
  <si>
    <t>Château de la Negly - 'L'Ecume' Rosé</t>
  </si>
  <si>
    <t>Listen-</t>
  </si>
  <si>
    <t>Preis</t>
  </si>
  <si>
    <t>Menge</t>
  </si>
  <si>
    <t>Größe</t>
  </si>
  <si>
    <t>0,1 L</t>
  </si>
  <si>
    <t>0,2 L</t>
  </si>
  <si>
    <t>0,35 L</t>
  </si>
  <si>
    <t>Rosé Weine</t>
  </si>
  <si>
    <t>Laurent Miquel Clacson Blanc</t>
  </si>
  <si>
    <t>Domaine La Colombette - Sauvignon Blanc</t>
  </si>
  <si>
    <t>Domaine de la Negly 'Oppidum Chardonnay'</t>
  </si>
  <si>
    <t>Weißeine- Europa</t>
  </si>
  <si>
    <t>Laurent Miquel - Nord Sud Viognier</t>
  </si>
  <si>
    <t>Château La Negly 'La Brise Marine'</t>
  </si>
  <si>
    <t>Château des Estanilles 'Impertinant' Blanc</t>
  </si>
  <si>
    <t>Yves Cuilleron 'Les vignes d'à Côté' Roussanne</t>
  </si>
  <si>
    <t>Château des Estanilles 'Vallongue' Blanc</t>
  </si>
  <si>
    <t>Capion - Le Chemin des Garennes Blanc</t>
  </si>
  <si>
    <t>Château des Estanilles 'Inverso' Blanc</t>
  </si>
  <si>
    <t>Laurent Miquel Viognier Verité</t>
  </si>
  <si>
    <t>Yves Cuilleron Einzellage 'Digue' Roussanne</t>
  </si>
  <si>
    <t>Yves Cuilleron 'La Petite Côte' Condrieu</t>
  </si>
  <si>
    <t>Yves Cuilleron  'Les Chaillets' Condrieu</t>
  </si>
  <si>
    <t>Yves Cuilleron Einzellage 'Vernon' Condrieu</t>
  </si>
  <si>
    <t>Weißeine- Übersee</t>
  </si>
  <si>
    <t>Marisco Curious Kiwi Sauvignon Blanc</t>
  </si>
  <si>
    <t>Marisco Fernlands Sauvignon Blanc</t>
  </si>
  <si>
    <t>Marisco The Ned - Sauvignon Blanc</t>
  </si>
  <si>
    <t>Marisco The Ned - Pinot Grigio</t>
  </si>
  <si>
    <t>The Kings Favour Sauvignon Blanc</t>
  </si>
  <si>
    <t>The Kings Bastard Chardonnay</t>
  </si>
  <si>
    <t>Wert</t>
  </si>
  <si>
    <t>Summe Probeflaschen</t>
  </si>
  <si>
    <t>Versandkosten</t>
  </si>
  <si>
    <t>Gesamtsumme</t>
  </si>
  <si>
    <t>Rotweine USA</t>
  </si>
  <si>
    <t>Michael David Winery</t>
  </si>
  <si>
    <t>Michael-David-6th-Sense-Syrah</t>
  </si>
  <si>
    <t>Michael David Freakshow Cabernet</t>
  </si>
  <si>
    <t>Michael David 'Freakshow' Red</t>
  </si>
  <si>
    <t>Michael David 'Petite Petit'</t>
  </si>
  <si>
    <t>Michael David 'Freakshow' Zinfandel</t>
  </si>
  <si>
    <t>Michael David 'Earthquake' Cabernet Sauvignon</t>
  </si>
  <si>
    <t>Michael David 'Earthquake' Petite Sirah</t>
  </si>
  <si>
    <t>Michael David 'Earthquake' Zinfandel</t>
  </si>
  <si>
    <t>Michael David 'Inkblot' Cabernet Franc</t>
  </si>
  <si>
    <t>Michael David 'Rapture' Cabernet Sauvignon</t>
  </si>
  <si>
    <t>Michael David 'Gluttony' Zinfandel</t>
  </si>
  <si>
    <t>Klinker Brick Winery</t>
  </si>
  <si>
    <t>Klinker Brick 'Brickmason'</t>
  </si>
  <si>
    <t>Klinker Brick Old Vine Zinfandel</t>
  </si>
  <si>
    <t>Klinker Brick 'Old Ghost' Zinfandel</t>
  </si>
  <si>
    <t>The Ned Noble Sauvignon Blanc 0,375</t>
  </si>
  <si>
    <t>Name:</t>
  </si>
  <si>
    <t>Straße:</t>
  </si>
  <si>
    <t>PLZ:</t>
  </si>
  <si>
    <t>Ort:</t>
  </si>
  <si>
    <t>E-Mail:</t>
  </si>
  <si>
    <t>Tel:</t>
  </si>
  <si>
    <t>Rotweine Frankreich</t>
  </si>
  <si>
    <t>Halos de Jupiter - Costières de Nîmes</t>
  </si>
  <si>
    <t>Halos de Jupiter - Gigondas</t>
  </si>
  <si>
    <t>Château des Estanilles 'Sous Les Rocs Rouge'</t>
  </si>
  <si>
    <t>Château des Estanilles 'Clos du Fous'</t>
  </si>
  <si>
    <t>Château des Estanilles 'Fontanille'</t>
  </si>
  <si>
    <t>Yves Cuilleron ''Les vignes d'à Côté' Syrah</t>
  </si>
  <si>
    <t>Yves Cuilleron St. Joseph 'Cavanos' Syrah</t>
  </si>
  <si>
    <t>Yves Cuilleron Côte Rôtie 'Madinière'</t>
  </si>
  <si>
    <t>Le Clos des Cazaux 'Cuvée de la Tour Sarrasine'</t>
  </si>
  <si>
    <t>Le Clos des Cazaux - Gigondas 'Cuvée Prestige'</t>
  </si>
  <si>
    <t>Capion - Le Chemin des Garennes Rouge</t>
  </si>
  <si>
    <t>Chateau Capion - 'Le Songe d’Eocène'</t>
  </si>
  <si>
    <t>Rotweine Australien</t>
  </si>
  <si>
    <t>Château de la Negly 'La Falaise Rouge'</t>
  </si>
  <si>
    <t>Sainte Cecile du Parc - 'Notes Franches'</t>
  </si>
  <si>
    <t>Ste. Cecile du Parc - 'Notes Pures'</t>
  </si>
  <si>
    <t>Klinker Brick 'Tranzind'</t>
  </si>
  <si>
    <t>Rotweine - verschiedene Länder</t>
  </si>
  <si>
    <t>McManis</t>
  </si>
  <si>
    <t>McManis Merlot</t>
  </si>
  <si>
    <t>McManis Cabernet Sauvignon</t>
  </si>
  <si>
    <t>McManis Petiite Sirah</t>
  </si>
  <si>
    <t>Laurent Miquel Cabernet/Syrah</t>
  </si>
  <si>
    <t>Laurent Miquel Syrah/Grenahe</t>
  </si>
  <si>
    <t>Domaine la Negly 'Les Terrasses' Rouge - IGP Pays d'Oc</t>
  </si>
  <si>
    <t>Central Coast Wine Works</t>
  </si>
  <si>
    <t>The Daily Red</t>
  </si>
  <si>
    <t>Command Shiraz</t>
  </si>
  <si>
    <t>E-Series Shiraz/Cabernet</t>
  </si>
  <si>
    <t>Barossa Cabernet Sauvignon</t>
  </si>
  <si>
    <t>Barossa Shiraz</t>
  </si>
  <si>
    <t xml:space="preserve">Ode to Lorraine </t>
  </si>
  <si>
    <t>Ashmead Cabernet Sauvignon</t>
  </si>
  <si>
    <t>Elderton</t>
  </si>
  <si>
    <t>Haselgrove</t>
  </si>
  <si>
    <t>Laurent Miquel Bardou</t>
  </si>
  <si>
    <t>Bestellung für Probeflaschen</t>
  </si>
  <si>
    <t>Bitte füllen Sie die Gelb unterlegten Felder aus, speichern die datei und senden sie an</t>
  </si>
  <si>
    <t>info@altstadt-weingalerie.de</t>
  </si>
  <si>
    <r>
      <rPr>
        <b/>
        <sz val="10"/>
        <rFont val="Arial"/>
        <family val="2"/>
      </rPr>
      <t>Roussanne Probierpaket</t>
    </r>
    <r>
      <rPr>
        <sz val="10"/>
        <rFont val="Arial"/>
        <family val="2"/>
      </rPr>
      <t xml:space="preserve"> (Weine 8,10,13 und 16)</t>
    </r>
  </si>
  <si>
    <r>
      <rPr>
        <b/>
        <sz val="10"/>
        <color theme="1"/>
        <rFont val="Arial"/>
        <family val="2"/>
      </rPr>
      <t>Sauvignon Blanc Probierpaket</t>
    </r>
    <r>
      <rPr>
        <sz val="10"/>
        <color theme="1"/>
        <rFont val="Arial"/>
        <family val="2"/>
      </rPr>
      <t xml:space="preserve"> (Weine 5,21,22 und 24)</t>
    </r>
  </si>
  <si>
    <t>Haselgrove H-Shiraz</t>
  </si>
  <si>
    <t>Haselgrove187 GSM</t>
  </si>
  <si>
    <t>Chateau Capion</t>
  </si>
  <si>
    <t>Halos de Jupiter</t>
  </si>
  <si>
    <r>
      <rPr>
        <sz val="10"/>
        <rFont val="Arial"/>
        <family val="2"/>
      </rPr>
      <t xml:space="preserve">Château des </t>
    </r>
    <r>
      <rPr>
        <b/>
        <sz val="10"/>
        <rFont val="Arial"/>
        <family val="2"/>
      </rPr>
      <t>Estanilles</t>
    </r>
  </si>
  <si>
    <r>
      <rPr>
        <sz val="10"/>
        <color theme="1"/>
        <rFont val="Arial"/>
        <family val="2"/>
      </rPr>
      <t>Le</t>
    </r>
    <r>
      <rPr>
        <b/>
        <sz val="10"/>
        <color theme="1"/>
        <rFont val="Arial"/>
        <family val="2"/>
      </rPr>
      <t xml:space="preserve"> Clos des Cazaux</t>
    </r>
  </si>
  <si>
    <r>
      <t xml:space="preserve">Yves </t>
    </r>
    <r>
      <rPr>
        <b/>
        <sz val="10"/>
        <rFont val="Arial"/>
        <family val="2"/>
      </rPr>
      <t>Cuilleron</t>
    </r>
  </si>
  <si>
    <r>
      <rPr>
        <sz val="10"/>
        <rFont val="Arial"/>
        <family val="2"/>
      </rPr>
      <t xml:space="preserve">Château de La </t>
    </r>
    <r>
      <rPr>
        <b/>
        <sz val="10"/>
        <rFont val="Arial"/>
        <family val="2"/>
      </rPr>
      <t>Negly</t>
    </r>
  </si>
  <si>
    <t>Sainte Cecile du Parc</t>
  </si>
  <si>
    <t>Laurent Miquel</t>
  </si>
  <si>
    <t>Verschiedene Winzer</t>
  </si>
  <si>
    <t>Boneshaker Zinfandel</t>
  </si>
  <si>
    <t>Daou Cabernet Sauvignon</t>
  </si>
  <si>
    <t>Honig Cabernet Sauvignon</t>
  </si>
  <si>
    <t>Mollydooker Boxer Shiraz</t>
  </si>
  <si>
    <t>Hart of the Barossa Shiraz</t>
  </si>
  <si>
    <t>Kay Brothers</t>
  </si>
  <si>
    <t>Kay Brothers Basket Pressed Grenache</t>
  </si>
  <si>
    <t>Kay Brothers Basket Pressed Shiraz</t>
  </si>
  <si>
    <t>Kay Brothers Cuthbert Cabernet Sauvignon</t>
  </si>
  <si>
    <t>Kay Brothers Hillside Shiraz</t>
  </si>
  <si>
    <t>Simply Sunshine Red</t>
  </si>
  <si>
    <t>St. Hallett Faith Shiraz</t>
  </si>
  <si>
    <t>Altstadt Weingalerie Abfüllungen</t>
  </si>
  <si>
    <t>AWG Barrique Nr. 142 - Cabernet Sauvignon</t>
  </si>
  <si>
    <t>AWG Barrique Nr. 35 - Grenache</t>
  </si>
  <si>
    <t>Ridge Estate Cabernet Sauvignon</t>
  </si>
  <si>
    <t>Alle drei McManis Weine</t>
  </si>
  <si>
    <t xml:space="preserve"> Domaine la Colombette - Grenache Rosé</t>
  </si>
  <si>
    <t>Domaine la Colombette - Pink Colom Bay Rosé</t>
  </si>
  <si>
    <t>Domaine Les Clos des Cazaux - Rosé - Côtes du Rhône</t>
  </si>
  <si>
    <t>Laurent Miquel Ch. Auzines Garrigues</t>
  </si>
  <si>
    <t>La Chablisienne Bourgogne Aligoté</t>
  </si>
  <si>
    <t>La Chablisienne Bourgogne Chardonnay</t>
  </si>
  <si>
    <t>Château des Estanilles 'Vallongue' Rouge</t>
  </si>
  <si>
    <t>2018 Château la Vernède - 'Pech Cabrio'</t>
  </si>
  <si>
    <t>ab Okt 2021</t>
  </si>
  <si>
    <t>Grenache</t>
  </si>
  <si>
    <t>Thorn-Clarke</t>
  </si>
  <si>
    <t>Thorn-Clarke Terra Barossa Shiraz</t>
  </si>
  <si>
    <t>Thorn-Clarke Terra Shotfire Shiraz</t>
  </si>
  <si>
    <t>Thorn-Clarke William Randell Cabernet Sauvignon</t>
  </si>
  <si>
    <t>keine Probefl. verfügbar</t>
  </si>
  <si>
    <t>La Chablisienne - Chablis</t>
  </si>
  <si>
    <t>La Chablisienne - Chablis Grand Cru 'Château Grenouilles'</t>
  </si>
  <si>
    <t>La Chablisienne - Chablis 1'er Crus 'Vaillons'</t>
  </si>
  <si>
    <t>La Chablisienne - Chablis 'Les Venerables'</t>
  </si>
  <si>
    <t>2019 Domaine le Clos des Cazaux 'Les Clefs d'Or'</t>
  </si>
  <si>
    <t>2019 Domaine Le Clos des Cazaux 'Vielle Vignes'</t>
  </si>
  <si>
    <r>
      <rPr>
        <b/>
        <sz val="10"/>
        <rFont val="Arial"/>
        <family val="2"/>
      </rPr>
      <t>Rosé Probierpaket</t>
    </r>
    <r>
      <rPr>
        <sz val="10"/>
        <rFont val="Arial"/>
        <family val="2"/>
      </rPr>
      <t xml:space="preserve"> (die 4 Rosés)</t>
    </r>
  </si>
  <si>
    <t>Probierpaket weniger bekannte Rebsorten</t>
  </si>
  <si>
    <t xml:space="preserve"> (Weine 5,13,14,15 und 21)</t>
  </si>
  <si>
    <t>Yves Cuilleron Côte Rôtie 'Bonnivières'</t>
  </si>
  <si>
    <t>Yves Cuilleron Anciens Cepages - Durif</t>
  </si>
  <si>
    <t>Château de la Negly 'L'Ancely'</t>
  </si>
  <si>
    <t>Caymus Conundrum Red</t>
  </si>
  <si>
    <t>Probierpaket Viognier - die qualitative Progression</t>
  </si>
  <si>
    <t xml:space="preserve"> (Weine 13,22,25 und 26)</t>
  </si>
  <si>
    <t>Die Weine in der Liste sind verlinkt mit unseren Shopseiten.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</si>
</sst>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_ ;[Red]\-0\ "/>
  </numFmts>
  <fonts count="15" x14ac:knownFonts="1">
    <font>
      <sz val="8"/>
      <color theme="1"/>
      <name val="Arial"/>
      <family val="2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0"/>
      <name val="Arial"/>
      <family val="2"/>
    </font>
    <font>
      <b/>
      <sz val="16"/>
      <color theme="1"/>
      <name val="Arial"/>
      <family val="2"/>
    </font>
    <font>
      <b/>
      <u/>
      <sz val="10"/>
      <color theme="10"/>
      <name val="Arial"/>
      <family val="2"/>
    </font>
    <font>
      <b/>
      <sz val="10"/>
      <name val="Arial"/>
      <family val="2"/>
    </font>
    <font>
      <u/>
      <sz val="10"/>
      <color rgb="FF0070C0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2" fillId="0" borderId="0" xfId="0" applyNumberFormat="1" applyFont="1"/>
    <xf numFmtId="8" fontId="2" fillId="0" borderId="0" xfId="0" applyNumberFormat="1" applyFont="1"/>
    <xf numFmtId="165" fontId="3" fillId="0" borderId="0" xfId="0" applyNumberFormat="1" applyFont="1" applyAlignment="1">
      <alignment horizontal="center"/>
    </xf>
    <xf numFmtId="0" fontId="4" fillId="0" borderId="0" xfId="1" applyFont="1" applyFill="1"/>
    <xf numFmtId="8" fontId="2" fillId="0" borderId="0" xfId="0" applyNumberFormat="1" applyFont="1" applyProtection="1">
      <protection locked="0"/>
    </xf>
    <xf numFmtId="164" fontId="2" fillId="0" borderId="0" xfId="0" applyNumberFormat="1" applyFont="1"/>
    <xf numFmtId="165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5" fontId="2" fillId="3" borderId="0" xfId="0" applyNumberFormat="1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7" fillId="3" borderId="0" xfId="0" applyFont="1" applyFill="1" applyAlignment="1" applyProtection="1">
      <alignment horizontal="center"/>
      <protection locked="0"/>
    </xf>
    <xf numFmtId="0" fontId="8" fillId="0" borderId="0" xfId="0" applyFont="1" applyProtection="1"/>
    <xf numFmtId="0" fontId="2" fillId="0" borderId="0" xfId="0" applyFont="1" applyProtection="1"/>
    <xf numFmtId="164" fontId="2" fillId="0" borderId="0" xfId="0" applyNumberFormat="1" applyFont="1" applyProtection="1"/>
    <xf numFmtId="164" fontId="2" fillId="0" borderId="7" xfId="0" applyNumberFormat="1" applyFont="1" applyBorder="1" applyProtection="1"/>
    <xf numFmtId="164" fontId="2" fillId="0" borderId="8" xfId="0" applyNumberFormat="1" applyFont="1" applyBorder="1" applyProtection="1"/>
    <xf numFmtId="164" fontId="2" fillId="0" borderId="9" xfId="0" applyNumberFormat="1" applyFont="1" applyBorder="1" applyProtection="1"/>
    <xf numFmtId="164" fontId="2" fillId="2" borderId="0" xfId="0" applyNumberFormat="1" applyFont="1" applyFill="1" applyProtection="1"/>
    <xf numFmtId="164" fontId="2" fillId="2" borderId="7" xfId="0" applyNumberFormat="1" applyFont="1" applyFill="1" applyBorder="1" applyProtection="1"/>
    <xf numFmtId="164" fontId="2" fillId="2" borderId="8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0" borderId="0" xfId="0" applyNumberFormat="1" applyFont="1" applyFill="1" applyProtection="1"/>
    <xf numFmtId="164" fontId="2" fillId="0" borderId="7" xfId="0" applyNumberFormat="1" applyFont="1" applyFill="1" applyBorder="1" applyProtection="1"/>
    <xf numFmtId="164" fontId="2" fillId="0" borderId="8" xfId="0" applyNumberFormat="1" applyFont="1" applyFill="1" applyBorder="1" applyProtection="1"/>
    <xf numFmtId="164" fontId="2" fillId="0" borderId="9" xfId="0" applyNumberFormat="1" applyFont="1" applyFill="1" applyBorder="1" applyProtection="1"/>
    <xf numFmtId="164" fontId="2" fillId="6" borderId="8" xfId="0" applyNumberFormat="1" applyFont="1" applyFill="1" applyBorder="1" applyProtection="1"/>
    <xf numFmtId="8" fontId="2" fillId="0" borderId="0" xfId="0" applyNumberFormat="1" applyFont="1" applyProtection="1"/>
    <xf numFmtId="165" fontId="2" fillId="0" borderId="0" xfId="0" applyNumberFormat="1" applyFont="1" applyProtection="1"/>
    <xf numFmtId="164" fontId="2" fillId="0" borderId="0" xfId="0" applyNumberFormat="1" applyFont="1" applyBorder="1" applyProtection="1"/>
    <xf numFmtId="8" fontId="3" fillId="0" borderId="0" xfId="0" applyNumberFormat="1" applyFont="1" applyProtection="1"/>
    <xf numFmtId="8" fontId="3" fillId="0" borderId="10" xfId="0" applyNumberFormat="1" applyFont="1" applyBorder="1" applyProtection="1"/>
    <xf numFmtId="0" fontId="2" fillId="0" borderId="0" xfId="0" applyFont="1" applyAlignment="1" applyProtection="1">
      <alignment horizontal="center"/>
    </xf>
    <xf numFmtId="0" fontId="4" fillId="0" borderId="0" xfId="1" applyFont="1" applyFill="1" applyProtection="1"/>
    <xf numFmtId="0" fontId="2" fillId="2" borderId="0" xfId="0" applyFont="1" applyFill="1" applyAlignment="1" applyProtection="1">
      <alignment horizontal="center"/>
    </xf>
    <xf numFmtId="0" fontId="4" fillId="2" borderId="0" xfId="1" applyFont="1" applyFill="1" applyProtection="1"/>
    <xf numFmtId="0" fontId="4" fillId="0" borderId="0" xfId="1" applyFont="1" applyProtection="1"/>
    <xf numFmtId="0" fontId="6" fillId="0" borderId="0" xfId="1" applyFont="1" applyFill="1" applyProtection="1"/>
    <xf numFmtId="0" fontId="5" fillId="0" borderId="0" xfId="1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Protection="1"/>
    <xf numFmtId="164" fontId="2" fillId="0" borderId="0" xfId="0" applyNumberFormat="1" applyFont="1" applyBorder="1" applyProtection="1"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4" fillId="0" borderId="0" xfId="1" applyFont="1" applyFill="1" applyProtection="1">
      <protection locked="0"/>
    </xf>
    <xf numFmtId="0" fontId="4" fillId="2" borderId="0" xfId="1" applyFont="1" applyFill="1" applyProtection="1">
      <protection locked="0"/>
    </xf>
    <xf numFmtId="0" fontId="4" fillId="0" borderId="0" xfId="1" applyFont="1" applyProtection="1">
      <protection locked="0"/>
    </xf>
    <xf numFmtId="0" fontId="6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0" fontId="6" fillId="0" borderId="0" xfId="1" applyFont="1" applyFill="1" applyAlignment="1" applyProtection="1">
      <alignment wrapText="1"/>
      <protection locked="0"/>
    </xf>
    <xf numFmtId="0" fontId="12" fillId="0" borderId="0" xfId="1" applyFont="1" applyFill="1" applyProtection="1">
      <protection locked="0"/>
    </xf>
    <xf numFmtId="0" fontId="2" fillId="0" borderId="0" xfId="0" applyFont="1" applyFill="1" applyProtection="1">
      <protection locked="0"/>
    </xf>
    <xf numFmtId="0" fontId="9" fillId="0" borderId="0" xfId="1" applyFont="1" applyFill="1" applyProtection="1">
      <protection locked="0"/>
    </xf>
    <xf numFmtId="0" fontId="6" fillId="0" borderId="0" xfId="1" applyFont="1" applyProtection="1">
      <protection locked="0"/>
    </xf>
    <xf numFmtId="0" fontId="7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11" fillId="4" borderId="0" xfId="1" applyFont="1" applyFill="1" applyAlignment="1" applyProtection="1">
      <alignment horizontal="center"/>
      <protection locked="0"/>
    </xf>
    <xf numFmtId="165" fontId="2" fillId="4" borderId="0" xfId="0" applyNumberFormat="1" applyFont="1" applyFill="1" applyProtection="1">
      <protection locked="0"/>
    </xf>
    <xf numFmtId="8" fontId="2" fillId="4" borderId="0" xfId="0" applyNumberFormat="1" applyFont="1" applyFill="1" applyProtection="1">
      <protection locked="0"/>
    </xf>
    <xf numFmtId="0" fontId="13" fillId="0" borderId="0" xfId="1" applyFont="1" applyFill="1" applyProtection="1">
      <protection locked="0"/>
    </xf>
    <xf numFmtId="0" fontId="13" fillId="0" borderId="0" xfId="1" applyFont="1" applyFill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6" fillId="0" borderId="0" xfId="1" applyFont="1" applyFill="1"/>
    <xf numFmtId="0" fontId="14" fillId="0" borderId="0" xfId="1" applyFont="1" applyFill="1" applyProtection="1">
      <protection locked="0"/>
    </xf>
    <xf numFmtId="164" fontId="2" fillId="0" borderId="14" xfId="0" applyNumberFormat="1" applyFont="1" applyFill="1" applyBorder="1" applyProtection="1"/>
    <xf numFmtId="164" fontId="2" fillId="0" borderId="14" xfId="0" applyNumberFormat="1" applyFont="1" applyBorder="1" applyProtection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4" fontId="2" fillId="8" borderId="9" xfId="0" applyNumberFormat="1" applyFont="1" applyFill="1" applyBorder="1" applyProtection="1"/>
    <xf numFmtId="0" fontId="6" fillId="0" borderId="0" xfId="1" applyFont="1" applyFill="1" applyAlignment="1" applyProtection="1">
      <protection locked="0"/>
    </xf>
    <xf numFmtId="0" fontId="2" fillId="0" borderId="0" xfId="0" applyFont="1" applyFill="1"/>
    <xf numFmtId="164" fontId="2" fillId="0" borderId="15" xfId="0" applyNumberFormat="1" applyFont="1" applyBorder="1" applyProtection="1"/>
    <xf numFmtId="164" fontId="2" fillId="0" borderId="0" xfId="0" applyNumberFormat="1" applyFont="1" applyFill="1" applyBorder="1" applyProtection="1"/>
    <xf numFmtId="165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2" fillId="0" borderId="0" xfId="1" applyFont="1" applyFill="1" applyAlignment="1" applyProtection="1">
      <protection locked="0"/>
    </xf>
    <xf numFmtId="164" fontId="2" fillId="6" borderId="9" xfId="0" applyNumberFormat="1" applyFont="1" applyFill="1" applyBorder="1" applyProtection="1"/>
    <xf numFmtId="8" fontId="2" fillId="0" borderId="0" xfId="0" applyNumberFormat="1" applyFont="1" applyFill="1" applyProtection="1"/>
    <xf numFmtId="0" fontId="2" fillId="0" borderId="0" xfId="0" applyFont="1" applyFill="1" applyAlignment="1">
      <alignment horizontal="center"/>
    </xf>
    <xf numFmtId="165" fontId="3" fillId="0" borderId="0" xfId="0" applyNumberFormat="1" applyFont="1" applyAlignment="1" applyProtection="1">
      <alignment horizontal="right"/>
    </xf>
    <xf numFmtId="165" fontId="3" fillId="0" borderId="11" xfId="0" applyNumberFormat="1" applyFont="1" applyBorder="1" applyAlignment="1" applyProtection="1">
      <alignment horizontal="right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7" fillId="3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164" fontId="3" fillId="7" borderId="12" xfId="0" applyNumberFormat="1" applyFont="1" applyFill="1" applyBorder="1" applyAlignment="1" applyProtection="1">
      <alignment horizontal="center"/>
    </xf>
    <xf numFmtId="164" fontId="3" fillId="7" borderId="0" xfId="0" applyNumberFormat="1" applyFont="1" applyFill="1" applyBorder="1" applyAlignment="1" applyProtection="1">
      <alignment horizontal="center"/>
    </xf>
    <xf numFmtId="164" fontId="3" fillId="7" borderId="13" xfId="0" applyNumberFormat="1" applyFont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ltstadt-weingalerie-shop.de/2016-Halos-de-Jupiter-Gigondas" TargetMode="External"/><Relationship Id="rId21" Type="http://schemas.openxmlformats.org/officeDocument/2006/relationships/hyperlink" Target="http://altstadt-weingalerie-shop.de/Capion-Le-Chemin-des-Garennes-Rouge" TargetMode="External"/><Relationship Id="rId42" Type="http://schemas.openxmlformats.org/officeDocument/2006/relationships/hyperlink" Target="mailto:info@altstadt-weingalerie.de" TargetMode="External"/><Relationship Id="rId47" Type="http://schemas.openxmlformats.org/officeDocument/2006/relationships/hyperlink" Target="http://altstadt-weingalerie-shop.de/Chateau-La-Negly-La-Brise-Marine-AOP-Languedoc-La-Clape" TargetMode="External"/><Relationship Id="rId63" Type="http://schemas.openxmlformats.org/officeDocument/2006/relationships/hyperlink" Target="http://altstadt-weingalerie-shop.de/The-Kings-Bastard-Chardonnay" TargetMode="External"/><Relationship Id="rId68" Type="http://schemas.openxmlformats.org/officeDocument/2006/relationships/hyperlink" Target="http://altstadt-weingalerie-shop.de/Probefl-2017-Laurent-Miquel-Ch-Auzines-Garrigues-Corbieres" TargetMode="External"/><Relationship Id="rId84" Type="http://schemas.openxmlformats.org/officeDocument/2006/relationships/hyperlink" Target="http://altstadt-weingalerie-shop.de/Probefl-2011-Altstadt-Weingalerie-Barrique-Nr-35-Grenache" TargetMode="External"/><Relationship Id="rId89" Type="http://schemas.openxmlformats.org/officeDocument/2006/relationships/hyperlink" Target="http://altstadt-weingalerie-shop.de/Probefl-202-Laurent-Miquel-Clacson-Blanc-IGP-Pays-dOc" TargetMode="External"/><Relationship Id="rId7" Type="http://schemas.openxmlformats.org/officeDocument/2006/relationships/hyperlink" Target="http://altstadt-weingalerie-shop.de/Michael-David-Earthquake-Petite" TargetMode="External"/><Relationship Id="rId71" Type="http://schemas.openxmlformats.org/officeDocument/2006/relationships/hyperlink" Target="http://altstadt-weingalerie-shop.de/Probefl-Sainte-Cecile-du-Parc-Notes-Franches-IGP-Pays-de-Caux" TargetMode="External"/><Relationship Id="rId92" Type="http://schemas.openxmlformats.org/officeDocument/2006/relationships/hyperlink" Target="http://altstadt-weingalerie-shop.de/Probefl-2019-La-Chablisienne-Bourgogne-Chardonnay" TargetMode="External"/><Relationship Id="rId2" Type="http://schemas.openxmlformats.org/officeDocument/2006/relationships/hyperlink" Target="http://altstadt-weingalerie-shop.de/Michael-David-Freakshow" TargetMode="External"/><Relationship Id="rId16" Type="http://schemas.openxmlformats.org/officeDocument/2006/relationships/hyperlink" Target="http://altstadt-weingalerie-shop.de/epages/4516c1e5-c9d1-4edd-9145-b62097371137.sf/de_DE/?ObjectID=2361319" TargetMode="External"/><Relationship Id="rId29" Type="http://schemas.openxmlformats.org/officeDocument/2006/relationships/hyperlink" Target="http://altstadt-weingalerie-shop.de/2016-Ch&#226;teau-des-Estanilles-Fontanille-Faug&#232;res" TargetMode="External"/><Relationship Id="rId11" Type="http://schemas.openxmlformats.org/officeDocument/2006/relationships/hyperlink" Target="http://altstadt-weingalerie-shop.de/epages/4516c1e5-c9d1-4edd-9145-b62097371137.sf/de_DE/?ObjectID=17039135" TargetMode="External"/><Relationship Id="rId24" Type="http://schemas.openxmlformats.org/officeDocument/2006/relationships/hyperlink" Target="http://altstadt-weingalerie-shop.de/Le-Clos-des-Cazaux--Cuvee-Prestige" TargetMode="External"/><Relationship Id="rId32" Type="http://schemas.openxmlformats.org/officeDocument/2006/relationships/hyperlink" Target="http://altstadt-weingalerie-shop.de/Yves-Cuilleron-Madini&#232;re-Syrah-kl" TargetMode="External"/><Relationship Id="rId37" Type="http://schemas.openxmlformats.org/officeDocument/2006/relationships/hyperlink" Target="http://altstadt-weingalerie-shop.de/Probefl-Elderton-Ashmead-Cabernet-Sauvignon-Barossa-Valley" TargetMode="External"/><Relationship Id="rId40" Type="http://schemas.openxmlformats.org/officeDocument/2006/relationships/hyperlink" Target="http://altstadt-weingalerie-shop.de/Probefl-Elderton-Barossa-Cabernet-Sauvignon-Barossa-Valley" TargetMode="External"/><Relationship Id="rId45" Type="http://schemas.openxmlformats.org/officeDocument/2006/relationships/hyperlink" Target="http://altstadt-weingalerie-shop.de/Probefl-2019-Domaine-de-la-Negly-Oppidum-Chardonnay-IGP-Pays-dOc" TargetMode="External"/><Relationship Id="rId53" Type="http://schemas.openxmlformats.org/officeDocument/2006/relationships/hyperlink" Target="http://altstadt-weingalerie-shop.de/Laurent-Miquel-Viognier-Verite" TargetMode="External"/><Relationship Id="rId58" Type="http://schemas.openxmlformats.org/officeDocument/2006/relationships/hyperlink" Target="http://altstadt-weingalerie-shop.de/Curious-Kiwi-Sauvignon-Blanc-Marlborough" TargetMode="External"/><Relationship Id="rId66" Type="http://schemas.openxmlformats.org/officeDocument/2006/relationships/hyperlink" Target="http://altstadt-weingalerie-shop.de/Probefl-Haselgrove-Batch-187-GSM-McLaren-Vale" TargetMode="External"/><Relationship Id="rId74" Type="http://schemas.openxmlformats.org/officeDocument/2006/relationships/hyperlink" Target="http://altstadt-weingalerie-shop.de/Probefl-Boneshaker-Zinfandel-Lodi" TargetMode="External"/><Relationship Id="rId79" Type="http://schemas.openxmlformats.org/officeDocument/2006/relationships/hyperlink" Target="http://altstadt-weingalerie-shop.de/Probefl-Kay-Brothers-Basket-Pressed-Shiraz-McLaren-Vale" TargetMode="External"/><Relationship Id="rId87" Type="http://schemas.openxmlformats.org/officeDocument/2006/relationships/hyperlink" Target="http://altstadt-weingalerie-shop.de/epages/4516c1e5-c9d1-4edd-9145-b62097371137.sf/de_DE/?ObjectID=29323015" TargetMode="External"/><Relationship Id="rId102" Type="http://schemas.openxmlformats.org/officeDocument/2006/relationships/hyperlink" Target="http://altstadt-weingalerie-shop.de/epages/4516c1e5-c9d1-4edd-9145-b62097371137.sf/de_DE/?ObjectID=29422219" TargetMode="External"/><Relationship Id="rId5" Type="http://schemas.openxmlformats.org/officeDocument/2006/relationships/hyperlink" Target="http://altstadt-weingalerie-shop.de/Michael-David-Earthquake-Zinfandel" TargetMode="External"/><Relationship Id="rId61" Type="http://schemas.openxmlformats.org/officeDocument/2006/relationships/hyperlink" Target="http://altstadt-weingalerie-shop.de/The-Ned-Pinot-Gris" TargetMode="External"/><Relationship Id="rId82" Type="http://schemas.openxmlformats.org/officeDocument/2006/relationships/hyperlink" Target="http://altstadt-weingalerie-shop.de/Probefl-2018-Simply-Sunshine-Red-South-Australia" TargetMode="External"/><Relationship Id="rId90" Type="http://schemas.openxmlformats.org/officeDocument/2006/relationships/hyperlink" Target="http://altstadt-weingalerie-shop.de/Probefl-2020-Sauvignon-Blanc-Domaine-La-Colombette-Vin-de-Pays-de-lHerault" TargetMode="External"/><Relationship Id="rId95" Type="http://schemas.openxmlformats.org/officeDocument/2006/relationships/hyperlink" Target="http://altstadt-weingalerie-shop.de/epages/4516c1e5-c9d1-4edd-9145-b62097371137.sf/de_DE/?ObjectID=2361121" TargetMode="External"/><Relationship Id="rId19" Type="http://schemas.openxmlformats.org/officeDocument/2006/relationships/hyperlink" Target="http://altstadt-weingalerie-shop.de/Michael-David-Gluttony-Zinfandel-Amador-County" TargetMode="External"/><Relationship Id="rId14" Type="http://schemas.openxmlformats.org/officeDocument/2006/relationships/hyperlink" Target="http://altstadt-weingalerie-shop.de/epages/4516c1e5-c9d1-4edd-9145-b62097371137.sf/de_DE/?ObjectID=21135054" TargetMode="External"/><Relationship Id="rId22" Type="http://schemas.openxmlformats.org/officeDocument/2006/relationships/hyperlink" Target="http://altstadt-weingalerie-shop.de/Chateau-Capion%20-%20Le-Songe-d-Eoc&#232;ne" TargetMode="External"/><Relationship Id="rId27" Type="http://schemas.openxmlformats.org/officeDocument/2006/relationships/hyperlink" Target="http://altstadt-weingalerie-shop.de/epages/4516c1e5-c9d1-4edd-9145-b62097371137.sf/de_DE/?ObjectPath=/Shops/4516c1e5-c9d1-4edd-9145-b62097371137/Products/30-460-01690-00" TargetMode="External"/><Relationship Id="rId30" Type="http://schemas.openxmlformats.org/officeDocument/2006/relationships/hyperlink" Target="http://altstadt-weingalerie-shop.de/Yves-Cuilleron-Les-vignes-d-a-Cote-Syrah-IGP-Collines-Rhodaniennes" TargetMode="External"/><Relationship Id="rId35" Type="http://schemas.openxmlformats.org/officeDocument/2006/relationships/hyperlink" Target="http://altstadt-weingalerie-shop.de/epages/4516c1e5-c9d1-4edd-9145-b62097371137.sf/de_DE/?ObjectID=29365136" TargetMode="External"/><Relationship Id="rId43" Type="http://schemas.openxmlformats.org/officeDocument/2006/relationships/hyperlink" Target="http://altstadt-weingalerie-shop.de/epages/4516c1e5-c9d1-4edd-9145-b62097371137.sf/de_DE/?ObjectID=2361170" TargetMode="External"/><Relationship Id="rId48" Type="http://schemas.openxmlformats.org/officeDocument/2006/relationships/hyperlink" Target="http://altstadt-weingalerie-shop.de/Chateau-des-Estanilles-Impertinant-Blanc-Faugeres" TargetMode="External"/><Relationship Id="rId56" Type="http://schemas.openxmlformats.org/officeDocument/2006/relationships/hyperlink" Target="http://altstadt-weingalerie-shop.de/Yves-Cuilleron-Les-Chaillets-Condrieu" TargetMode="External"/><Relationship Id="rId64" Type="http://schemas.openxmlformats.org/officeDocument/2006/relationships/hyperlink" Target="http://altstadt-weingalerie-shop.de/epages/4516c1e5-c9d1-4edd-9145-b62097371137.sf/de_DE/?ObjectID=9188264" TargetMode="External"/><Relationship Id="rId69" Type="http://schemas.openxmlformats.org/officeDocument/2006/relationships/hyperlink" Target="http://altstadt-weingalerie-shop.de/Probefl-Laurent-Miquel-Pere-et-Fils-Cabernet-Syrah-IGP-Pays-dOc" TargetMode="External"/><Relationship Id="rId77" Type="http://schemas.openxmlformats.org/officeDocument/2006/relationships/hyperlink" Target="http://altstadt-weingalerie-shop.de/Probefl-Honig-Cabernet-Sauvignon-Napa-Valley" TargetMode="External"/><Relationship Id="rId100" Type="http://schemas.openxmlformats.org/officeDocument/2006/relationships/hyperlink" Target="http://altstadt-weingalerie-shop.de/epages/4516c1e5-c9d1-4edd-9145-b62097371137.sf/de_DE/?ObjectID=29333469" TargetMode="External"/><Relationship Id="rId105" Type="http://schemas.openxmlformats.org/officeDocument/2006/relationships/hyperlink" Target="http://altstadt-weingalerie-shop.de/epages/4516c1e5-c9d1-4edd-9145-b62097371137.sf/de_DE/undefined?ObjectID=19711622" TargetMode="External"/><Relationship Id="rId8" Type="http://schemas.openxmlformats.org/officeDocument/2006/relationships/hyperlink" Target="http://altstadt-weingalerie-shop.de/Michael-David-Earthquake-Zinfandel" TargetMode="External"/><Relationship Id="rId51" Type="http://schemas.openxmlformats.org/officeDocument/2006/relationships/hyperlink" Target="http://altstadt-weingalerie-shop.de/Capion-Chemin-des-Garennes-Blanc-AOP-Languedoc" TargetMode="External"/><Relationship Id="rId72" Type="http://schemas.openxmlformats.org/officeDocument/2006/relationships/hyperlink" Target="http://altstadt-weingalerie-shop.de/Probefl-Mollydooker-The-Boxer-Shiraz-McLaren-Vale" TargetMode="External"/><Relationship Id="rId80" Type="http://schemas.openxmlformats.org/officeDocument/2006/relationships/hyperlink" Target="http://altstadt-weingalerie-shop.de/Probefl-Kay-Brothers-Cuthbert-Cabernet-Sauvignon-McLaren-Vale" TargetMode="External"/><Relationship Id="rId85" Type="http://schemas.openxmlformats.org/officeDocument/2006/relationships/hyperlink" Target="http://altstadt-weingalerie-shop.de/Probefl-2016-Ridge-Estate-Cabernet-Sauvignon-Santa-Cruz-Mountains" TargetMode="External"/><Relationship Id="rId93" Type="http://schemas.openxmlformats.org/officeDocument/2006/relationships/hyperlink" Target="http://altstadt-weingalerie-shop.de/epages/4516c1e5-c9d1-4edd-9145-b62097371137.sf/de_DE/?ObjectPath=/Shops/4516c1e5-c9d1-4edd-9145-b62097371137/Products/30-460-01295-00" TargetMode="External"/><Relationship Id="rId98" Type="http://schemas.openxmlformats.org/officeDocument/2006/relationships/hyperlink" Target="http://altstadt-weingalerie-shop.de/epages/4516c1e5-c9d1-4edd-9145-b62097371137.sf/de_DE/?ObjectPath=/Shops/4516c1e5-c9d1-4edd-9145-b62097371137/Products/40-440-01695-00" TargetMode="External"/><Relationship Id="rId3" Type="http://schemas.openxmlformats.org/officeDocument/2006/relationships/hyperlink" Target="http://altstadt-weingalerie-shop.de/Michael-David-Freakshow-Red" TargetMode="External"/><Relationship Id="rId12" Type="http://schemas.openxmlformats.org/officeDocument/2006/relationships/hyperlink" Target="http://altstadt-weingalerie-shop.de/epages/4516c1e5-c9d1-4edd-9145-b62097371137.sf/de_DE/?ObjectID=21134130" TargetMode="External"/><Relationship Id="rId17" Type="http://schemas.openxmlformats.org/officeDocument/2006/relationships/hyperlink" Target="http://altstadt-weingalerie-shop.de/epages/4516c1e5-c9d1-4edd-9145-b62097371137.sf/de_DE/?ObjectID=2361141" TargetMode="External"/><Relationship Id="rId25" Type="http://schemas.openxmlformats.org/officeDocument/2006/relationships/hyperlink" Target="file:///C:\Users\Axel\Downloads\2016-Halos-de-Jupiter-Costieres-de-N&#238;mes" TargetMode="External"/><Relationship Id="rId33" Type="http://schemas.openxmlformats.org/officeDocument/2006/relationships/hyperlink" Target="http://altstadt-weingalerie-shop.de/Domaine-la-Negly-Les-Terrasses-IGP-Pays-d-Oc-klein" TargetMode="External"/><Relationship Id="rId38" Type="http://schemas.openxmlformats.org/officeDocument/2006/relationships/hyperlink" Target="http://altstadt-weingalerie-shop.de/Probefl-Elderton-Ode-to-Lorraine-Barossa-Valley" TargetMode="External"/><Relationship Id="rId46" Type="http://schemas.openxmlformats.org/officeDocument/2006/relationships/hyperlink" Target="http://altstadt-weingalerie-shop.de/Probefl-2019-Laurent-Miquel-Nord-Sud-Viognier-IGP-Pays-dOc" TargetMode="External"/><Relationship Id="rId59" Type="http://schemas.openxmlformats.org/officeDocument/2006/relationships/hyperlink" Target="http://altstadt-weingalerie-shop.de/Marisco-Fernlands-Sauvignon-Blanc" TargetMode="External"/><Relationship Id="rId67" Type="http://schemas.openxmlformats.org/officeDocument/2006/relationships/hyperlink" Target="http://altstadt-weingalerie-shop.de/Probefl-Laurent-Miquel-Bardou-St-Chinian" TargetMode="External"/><Relationship Id="rId103" Type="http://schemas.openxmlformats.org/officeDocument/2006/relationships/hyperlink" Target="http://altstadt-weingalerie-shop.de/Yves-Cuilleron-Bonnivieres-Syrah-Cote-Rotie" TargetMode="External"/><Relationship Id="rId20" Type="http://schemas.openxmlformats.org/officeDocument/2006/relationships/hyperlink" Target="http://altstadt-weingalerie-shop.de/2017-Chateau-de-la-Negly-La-Falaise-Rouge-La-Clape" TargetMode="External"/><Relationship Id="rId41" Type="http://schemas.openxmlformats.org/officeDocument/2006/relationships/hyperlink" Target="http://altstadt-weingalerie-shop.de/Probefl-Elderton-E-Series-Shiraz-Cabernet-Barossa-Valley" TargetMode="External"/><Relationship Id="rId54" Type="http://schemas.openxmlformats.org/officeDocument/2006/relationships/hyperlink" Target="http://altstadt-weingalerie-shop.de/Yves-Cuilleron-Einzellage-Digue-St-Joseph" TargetMode="External"/><Relationship Id="rId62" Type="http://schemas.openxmlformats.org/officeDocument/2006/relationships/hyperlink" Target="http://altstadt-weingalerie-shop.de/Kings-Favour-Sauvignon-Blanc" TargetMode="External"/><Relationship Id="rId70" Type="http://schemas.openxmlformats.org/officeDocument/2006/relationships/hyperlink" Target="http://altstadt-weingalerie-shop.de/Probefl-2018-Laurent-Miquel-Pere-et-Fils-Syrah-Grenache-IGP-Pays-dOc" TargetMode="External"/><Relationship Id="rId75" Type="http://schemas.openxmlformats.org/officeDocument/2006/relationships/hyperlink" Target="http://altstadt-weingalerie-shop.de/Probefl-Caymus-Conundrum-Red-California" TargetMode="External"/><Relationship Id="rId83" Type="http://schemas.openxmlformats.org/officeDocument/2006/relationships/hyperlink" Target="http://altstadt-weingalerie-shop.de/Probefl-2015-Altstadt-Weingalerie-Barrique-Nr142-Cabernet-Sauvignon" TargetMode="External"/><Relationship Id="rId88" Type="http://schemas.openxmlformats.org/officeDocument/2006/relationships/hyperlink" Target="http://altstadt-weingalerie-shop.de/Probefl-2016-St-Hallett-Faith-Shiraz-Barossa-Valley" TargetMode="External"/><Relationship Id="rId91" Type="http://schemas.openxmlformats.org/officeDocument/2006/relationships/hyperlink" Target="http://altstadt-weingalerie-shop.de/Probefl-2019-La-Chablisienne-Bourgogne-Aligote" TargetMode="External"/><Relationship Id="rId96" Type="http://schemas.openxmlformats.org/officeDocument/2006/relationships/hyperlink" Target="http://altstadt-weingalerie-shop.de/epages/4516c1e5-c9d1-4edd-9145-b62097371137.sf/de_DE/?ObjectID=2361122" TargetMode="External"/><Relationship Id="rId1" Type="http://schemas.openxmlformats.org/officeDocument/2006/relationships/hyperlink" Target="http://altstadt-weingalerie-shop.de/Michael-David-6th-Sense-Syrah" TargetMode="External"/><Relationship Id="rId6" Type="http://schemas.openxmlformats.org/officeDocument/2006/relationships/hyperlink" Target="http://altstadt-weingalerie-shop.de/Michael-David-Earthquake-Cabernet-Sauvignon" TargetMode="External"/><Relationship Id="rId15" Type="http://schemas.openxmlformats.org/officeDocument/2006/relationships/hyperlink" Target="http://altstadt-weingalerie-shop.de/epages/4516c1e5-c9d1-4edd-9145-b62097371137.sf/de_DE/?ObjectID=25996762" TargetMode="External"/><Relationship Id="rId23" Type="http://schemas.openxmlformats.org/officeDocument/2006/relationships/hyperlink" Target="http://altstadt-weingalerie-shop.de/Le-Clos-des-Cazaux-Cuvee-de-la-Tour-Sarrasine" TargetMode="External"/><Relationship Id="rId28" Type="http://schemas.openxmlformats.org/officeDocument/2006/relationships/hyperlink" Target="http://altstadt-weingalerie-shop.de/2017-Chateau-des-Estanilles-Clos-du-Fous-Faugeres" TargetMode="External"/><Relationship Id="rId36" Type="http://schemas.openxmlformats.org/officeDocument/2006/relationships/hyperlink" Target="http://altstadt-weingalerie-shop.de/Probefl-2015-Elderton-Command-Shiraz-Barossa-Valley" TargetMode="External"/><Relationship Id="rId49" Type="http://schemas.openxmlformats.org/officeDocument/2006/relationships/hyperlink" Target="http://altstadt-weingalerie-shop.de/Yves-Cuilleron-Les-vignes-da-Cote-Roussanne-IGP-Collines-Rhodaniennes" TargetMode="External"/><Relationship Id="rId57" Type="http://schemas.openxmlformats.org/officeDocument/2006/relationships/hyperlink" Target="http://altstadt-weingalerie-shop.de/Yves-Cuilleron-Einzellage-Vernon-Condrieu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altstadt-weingalerie-shop.de/Michael-David-Rapturet-Cabernet-Sauvignon" TargetMode="External"/><Relationship Id="rId31" Type="http://schemas.openxmlformats.org/officeDocument/2006/relationships/hyperlink" Target="http://altstadt-weingalerie-shop.de/Yves-Cuilleron-Cavanos-Syrah-St-Joseph" TargetMode="External"/><Relationship Id="rId44" Type="http://schemas.openxmlformats.org/officeDocument/2006/relationships/hyperlink" Target="http://altstadt-weingalerie-shop.de/epages/4516c1e5-c9d1-4edd-9145-b62097371137.sf/de_DE/?ObjectID=19313941" TargetMode="External"/><Relationship Id="rId52" Type="http://schemas.openxmlformats.org/officeDocument/2006/relationships/hyperlink" Target="http://altstadt-weingalerie-shop.de/Chateau-des-Estanilles-Inverso-Blanc-Faugeres" TargetMode="External"/><Relationship Id="rId60" Type="http://schemas.openxmlformats.org/officeDocument/2006/relationships/hyperlink" Target="http://altstadt-weingalerie-shop.de/The-Ned-Sauvignon-Blanc-Marlborough" TargetMode="External"/><Relationship Id="rId65" Type="http://schemas.openxmlformats.org/officeDocument/2006/relationships/hyperlink" Target="http://altstadt-weingalerie-shop.de/Probefl-Haselgrove-H-Shiraz-South-Australia" TargetMode="External"/><Relationship Id="rId73" Type="http://schemas.openxmlformats.org/officeDocument/2006/relationships/hyperlink" Target="http://altstadt-weingalerie-shop.de/Probefl-Hart-of-the-Barossa-Limited-Release-Shiraz" TargetMode="External"/><Relationship Id="rId78" Type="http://schemas.openxmlformats.org/officeDocument/2006/relationships/hyperlink" Target="http://altstadt-weingalerie-shop.de/Probefl-Kay-Brothers-Basket-Pressed-Grenache-McLaren-Vale" TargetMode="External"/><Relationship Id="rId81" Type="http://schemas.openxmlformats.org/officeDocument/2006/relationships/hyperlink" Target="http://altstadt-weingalerie-shop.de/Probefl-Kay-Brothers-Hillside-Shiraz-McLaren-Vale" TargetMode="External"/><Relationship Id="rId86" Type="http://schemas.openxmlformats.org/officeDocument/2006/relationships/hyperlink" Target="http://altstadt-weingalerie-shop.de/epages/4516c1e5-c9d1-4edd-9145-b62097371137.sf/de_DE/?ObjectID=29339022" TargetMode="External"/><Relationship Id="rId94" Type="http://schemas.openxmlformats.org/officeDocument/2006/relationships/hyperlink" Target="http://altstadt-weingalerie-shop.de/epages/4516c1e5-c9d1-4edd-9145-b62097371137.sf/de_DE/?ObjectID=29472514" TargetMode="External"/><Relationship Id="rId99" Type="http://schemas.openxmlformats.org/officeDocument/2006/relationships/hyperlink" Target="http://altstadt-weingalerie-shop.de/epages/4516c1e5-c9d1-4edd-9145-b62097371137.sf/de_DE/?ObjectPath=/Shops/4516c1e5-c9d1-4edd-9145-b62097371137/Products/40-440-02490-00" TargetMode="External"/><Relationship Id="rId101" Type="http://schemas.openxmlformats.org/officeDocument/2006/relationships/hyperlink" Target="http://altstadt-weingalerie-shop.de/epages/4516c1e5-c9d1-4edd-9145-b62097371137.sf/de_DE/?ObjectID=29422140" TargetMode="External"/><Relationship Id="rId4" Type="http://schemas.openxmlformats.org/officeDocument/2006/relationships/hyperlink" Target="http://altstadt-weingalerie-shop.de/Michael-David-Petite-Petit" TargetMode="External"/><Relationship Id="rId9" Type="http://schemas.openxmlformats.org/officeDocument/2006/relationships/hyperlink" Target="http://altstadt-weingalerie-shop.de/Michael-David-Inkblot-Cabernet-Franc" TargetMode="External"/><Relationship Id="rId13" Type="http://schemas.openxmlformats.org/officeDocument/2006/relationships/hyperlink" Target="http://altstadt-weingalerie-shop.de/epages/4516c1e5-c9d1-4edd-9145-b62097371137.sf/de_DE/?ObjectID=21134130" TargetMode="External"/><Relationship Id="rId18" Type="http://schemas.openxmlformats.org/officeDocument/2006/relationships/hyperlink" Target="http://altstadt-weingalerie-shop.de/epages/4516c1e5-c9d1-4edd-9145-b62097371137.sf/de_DE/?ObjectID=26288608" TargetMode="External"/><Relationship Id="rId39" Type="http://schemas.openxmlformats.org/officeDocument/2006/relationships/hyperlink" Target="http://altstadt-weingalerie-shop.de/Probefl-Elderton-Barossa-Shiraz-Barossa-Valley" TargetMode="External"/><Relationship Id="rId34" Type="http://schemas.openxmlformats.org/officeDocument/2006/relationships/hyperlink" Target="http://altstadt-weingalerie-shop.de/The-Daily-Red-Central-Coast-klein" TargetMode="External"/><Relationship Id="rId50" Type="http://schemas.openxmlformats.org/officeDocument/2006/relationships/hyperlink" Target="http://altstadt-weingalerie-shop.de/Chateau-des-Estanilles-Vallongue-Blanc" TargetMode="External"/><Relationship Id="rId55" Type="http://schemas.openxmlformats.org/officeDocument/2006/relationships/hyperlink" Target="http://altstadt-weingalerie-shop.de/Yves-Cuilleron-La-Petite-Cote-Condrieu" TargetMode="External"/><Relationship Id="rId76" Type="http://schemas.openxmlformats.org/officeDocument/2006/relationships/hyperlink" Target="http://altstadt-weingalerie-shop.de/Probefl-Daou-Cabernet-Sauvignon-Paso-Robles" TargetMode="External"/><Relationship Id="rId97" Type="http://schemas.openxmlformats.org/officeDocument/2006/relationships/hyperlink" Target="http://altstadt-weingalerie-shop.de/epages/4516c1e5-c9d1-4edd-9145-b62097371137.sf/de_DE/?ObjectID=26697611" TargetMode="External"/><Relationship Id="rId104" Type="http://schemas.openxmlformats.org/officeDocument/2006/relationships/hyperlink" Target="http://altstadt-weingalerie-shop.de/epages/4516c1e5-c9d1-4edd-9145-b62097371137.sf/de_DE/?ObjectPath=/Shops/4516c1e5-c9d1-4edd-9145-b62097371137/Products/30-480-02390-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A9B62-2BA0-48BF-84BD-F2B4ADEC2A80}">
  <sheetPr codeName="Tabelle1">
    <pageSetUpPr fitToPage="1"/>
  </sheetPr>
  <dimension ref="A1:S215"/>
  <sheetViews>
    <sheetView showZeros="0" tabSelected="1" zoomScaleNormal="100" workbookViewId="0">
      <pane xSplit="16" ySplit="9" topLeftCell="Q123" activePane="bottomRight" state="frozen"/>
      <selection pane="topRight" activeCell="O1" sqref="O1"/>
      <selection pane="bottomLeft" activeCell="A4" sqref="A4"/>
      <selection pane="bottomRight" activeCell="D147" sqref="D147"/>
    </sheetView>
  </sheetViews>
  <sheetFormatPr baseColWidth="10" defaultRowHeight="12.5" x14ac:dyDescent="0.25"/>
  <cols>
    <col min="1" max="1" width="1.77734375" customWidth="1"/>
    <col min="2" max="2" width="11.5546875" style="1"/>
    <col min="3" max="3" width="8.77734375" style="14" customWidth="1"/>
    <col min="4" max="4" width="51.109375" style="1" customWidth="1"/>
    <col min="5" max="5" width="18.44140625" style="1" customWidth="1"/>
    <col min="6" max="10" width="11.5546875" style="1"/>
    <col min="11" max="11" width="8.6640625" style="3" customWidth="1"/>
    <col min="12" max="12" width="10.21875" style="1" customWidth="1"/>
    <col min="13" max="13" width="11.5546875" style="4"/>
    <col min="14" max="16" width="11.5546875" hidden="1" customWidth="1"/>
  </cols>
  <sheetData>
    <row r="1" spans="2:15" ht="33" customHeight="1" x14ac:dyDescent="0.4">
      <c r="D1" s="19" t="s">
        <v>98</v>
      </c>
      <c r="F1" s="96" t="s">
        <v>99</v>
      </c>
      <c r="G1" s="96"/>
      <c r="H1" s="96"/>
      <c r="I1" s="96"/>
      <c r="J1" s="96"/>
      <c r="K1" s="96"/>
      <c r="L1" s="96"/>
      <c r="M1" s="96"/>
    </row>
    <row r="2" spans="2:15" ht="15.5" x14ac:dyDescent="0.35">
      <c r="B2" s="16" t="s">
        <v>55</v>
      </c>
      <c r="C2" s="98"/>
      <c r="D2" s="98"/>
      <c r="E2" s="98"/>
      <c r="F2" s="67"/>
      <c r="G2" s="68"/>
      <c r="H2" s="68"/>
      <c r="I2" s="69" t="s">
        <v>100</v>
      </c>
      <c r="J2" s="68"/>
      <c r="K2" s="70"/>
      <c r="L2" s="68"/>
      <c r="M2" s="71"/>
    </row>
    <row r="3" spans="2:15" ht="15.5" x14ac:dyDescent="0.35">
      <c r="B3" s="16" t="s">
        <v>56</v>
      </c>
      <c r="C3" s="98"/>
      <c r="D3" s="98"/>
      <c r="E3" s="98"/>
      <c r="F3" s="16"/>
    </row>
    <row r="4" spans="2:15" ht="15.5" x14ac:dyDescent="0.35">
      <c r="B4" s="16" t="s">
        <v>57</v>
      </c>
      <c r="C4" s="20"/>
      <c r="D4" s="17" t="s">
        <v>58</v>
      </c>
      <c r="E4" s="98"/>
      <c r="F4" s="98"/>
    </row>
    <row r="5" spans="2:15" ht="15.5" x14ac:dyDescent="0.35">
      <c r="B5" s="16" t="s">
        <v>59</v>
      </c>
      <c r="C5" s="102"/>
      <c r="D5" s="102"/>
      <c r="E5" s="18"/>
      <c r="F5" s="21"/>
      <c r="G5" s="22"/>
      <c r="H5" s="22"/>
      <c r="I5" s="22"/>
      <c r="J5" s="22"/>
    </row>
    <row r="6" spans="2:15" ht="15.5" x14ac:dyDescent="0.35">
      <c r="B6" s="16" t="s">
        <v>60</v>
      </c>
      <c r="C6" s="102"/>
      <c r="D6" s="102"/>
      <c r="E6" s="18"/>
      <c r="M6" s="36"/>
    </row>
    <row r="7" spans="2:15" ht="16" thickBot="1" x14ac:dyDescent="0.4">
      <c r="B7" s="16" t="s">
        <v>55</v>
      </c>
      <c r="C7" s="102"/>
      <c r="D7" s="102"/>
      <c r="E7" s="102"/>
      <c r="F7" s="3"/>
      <c r="G7" s="3"/>
      <c r="H7" s="3"/>
      <c r="I7" s="3"/>
      <c r="J7" s="3"/>
      <c r="M7" s="36"/>
    </row>
    <row r="8" spans="2:15" ht="15.5" x14ac:dyDescent="0.35">
      <c r="B8" s="18"/>
      <c r="C8" s="18"/>
      <c r="D8" s="18"/>
      <c r="E8" s="18"/>
      <c r="F8" s="2" t="s">
        <v>2</v>
      </c>
      <c r="G8" s="99" t="s">
        <v>0</v>
      </c>
      <c r="H8" s="100"/>
      <c r="I8" s="100"/>
      <c r="J8" s="101"/>
    </row>
    <row r="9" spans="2:15" ht="13.5" thickBot="1" x14ac:dyDescent="0.35">
      <c r="B9" s="97" t="s">
        <v>161</v>
      </c>
      <c r="C9" s="97"/>
      <c r="D9" s="97"/>
      <c r="E9" s="97"/>
      <c r="F9" s="2" t="s">
        <v>3</v>
      </c>
      <c r="G9" s="79">
        <v>0.1</v>
      </c>
      <c r="H9" s="80">
        <v>0.2</v>
      </c>
      <c r="I9" s="80">
        <v>0.35</v>
      </c>
      <c r="J9" s="81">
        <v>0.75</v>
      </c>
      <c r="K9" s="5" t="s">
        <v>4</v>
      </c>
      <c r="L9" s="2" t="s">
        <v>5</v>
      </c>
      <c r="M9" s="82" t="s">
        <v>33</v>
      </c>
    </row>
    <row r="10" spans="2:15" ht="13" customHeight="1" x14ac:dyDescent="0.3">
      <c r="D10" s="53" t="s">
        <v>9</v>
      </c>
      <c r="F10" s="22"/>
      <c r="G10" s="22"/>
      <c r="H10" s="22"/>
      <c r="I10" s="22"/>
      <c r="J10" s="22"/>
      <c r="M10" s="36"/>
    </row>
    <row r="11" spans="2:15" ht="13" customHeight="1" x14ac:dyDescent="0.25">
      <c r="B11" s="85">
        <v>1</v>
      </c>
      <c r="C11" s="14">
        <v>2020</v>
      </c>
      <c r="D11" s="57" t="s">
        <v>131</v>
      </c>
      <c r="E11" s="6"/>
      <c r="F11" s="23">
        <v>5.6</v>
      </c>
      <c r="G11" s="24">
        <v>2.5</v>
      </c>
      <c r="H11" s="25">
        <v>3.9</v>
      </c>
      <c r="I11" s="83"/>
      <c r="J11" s="26">
        <v>5.0999999999999996</v>
      </c>
      <c r="K11" s="11"/>
      <c r="L11" s="12"/>
      <c r="M11" s="36">
        <f t="shared" ref="M11" si="0">IF(L11="0,75 L",K11*J11,IF(L11="0,1 L",K11*G11,IF(L11="0,2 L",K11*H11,IF(L11="0,35 L",K11*I11,))))</f>
        <v>0</v>
      </c>
    </row>
    <row r="12" spans="2:15" ht="13" customHeight="1" x14ac:dyDescent="0.25">
      <c r="B12" s="85">
        <f>B11+1</f>
        <v>2</v>
      </c>
      <c r="C12" s="93">
        <v>2020</v>
      </c>
      <c r="D12" s="54" t="s">
        <v>1</v>
      </c>
      <c r="E12" s="6"/>
      <c r="F12" s="31">
        <v>7.95</v>
      </c>
      <c r="G12" s="32">
        <v>2.8</v>
      </c>
      <c r="H12" s="33">
        <v>4.5</v>
      </c>
      <c r="I12" s="33">
        <v>6.8</v>
      </c>
      <c r="J12" s="34">
        <v>7.2</v>
      </c>
      <c r="K12" s="11"/>
      <c r="L12" s="12"/>
      <c r="M12" s="36">
        <f>IF(L12="0,75 L",K12*J12,IF(L12="0,1 L",K12*G12,IF(L12="0,2 L",K12*H12,IF(L12="0,35 L",K12*I12,))))</f>
        <v>0</v>
      </c>
      <c r="O12" t="s">
        <v>6</v>
      </c>
    </row>
    <row r="13" spans="2:15" ht="13" customHeight="1" x14ac:dyDescent="0.25">
      <c r="B13" s="85">
        <f>B12+1</f>
        <v>3</v>
      </c>
      <c r="C13" s="93">
        <v>2020</v>
      </c>
      <c r="D13" s="57" t="s">
        <v>132</v>
      </c>
      <c r="E13" s="6"/>
      <c r="F13" s="31">
        <v>8.9499999999999993</v>
      </c>
      <c r="G13" s="32">
        <v>2.9</v>
      </c>
      <c r="H13" s="33">
        <v>4.7</v>
      </c>
      <c r="I13" s="33">
        <v>7.2</v>
      </c>
      <c r="J13" s="34">
        <v>8.1</v>
      </c>
      <c r="K13" s="11"/>
      <c r="L13" s="12"/>
      <c r="M13" s="36">
        <f>IF(L13="0,75 L",K13*J13,IF(L13="0,1 L",K13*G13,IF(L13="0,2 L",K13*H13,IF(L13="0,35 L",K13*I13,))))</f>
        <v>0</v>
      </c>
      <c r="O13" t="s">
        <v>7</v>
      </c>
    </row>
    <row r="14" spans="2:15" ht="13" customHeight="1" x14ac:dyDescent="0.25">
      <c r="B14" s="85">
        <v>4</v>
      </c>
      <c r="C14" s="93">
        <v>2020</v>
      </c>
      <c r="D14" s="57" t="s">
        <v>133</v>
      </c>
      <c r="E14" s="6"/>
      <c r="F14" s="31">
        <v>9.9499999999999993</v>
      </c>
      <c r="G14" s="32">
        <v>3.1</v>
      </c>
      <c r="H14" s="33">
        <v>5</v>
      </c>
      <c r="I14" s="33">
        <v>7.6</v>
      </c>
      <c r="J14" s="34">
        <v>9</v>
      </c>
      <c r="K14" s="11"/>
      <c r="L14" s="12"/>
      <c r="M14" s="36"/>
    </row>
    <row r="15" spans="2:15" ht="13" customHeight="1" x14ac:dyDescent="0.3">
      <c r="B15" s="85"/>
      <c r="C15" s="93"/>
      <c r="D15" s="58" t="s">
        <v>152</v>
      </c>
      <c r="E15" s="85"/>
      <c r="F15" s="31">
        <f>SUM(F11:F14)</f>
        <v>32.450000000000003</v>
      </c>
      <c r="G15" s="32">
        <f>SUM(G11:G14)</f>
        <v>11.299999999999999</v>
      </c>
      <c r="H15" s="33">
        <f>SUM(H11:H14)</f>
        <v>18.100000000000001</v>
      </c>
      <c r="I15" s="33">
        <f>SUM(I11:I14)</f>
        <v>21.6</v>
      </c>
      <c r="J15" s="34">
        <f>SUM(J11:J14)</f>
        <v>29.4</v>
      </c>
      <c r="K15" s="11"/>
      <c r="L15" s="12"/>
      <c r="M15" s="36"/>
      <c r="O15" t="s">
        <v>8</v>
      </c>
    </row>
    <row r="16" spans="2:15" ht="13" customHeight="1" x14ac:dyDescent="0.25">
      <c r="B16" s="85"/>
      <c r="D16" s="58"/>
      <c r="F16" s="36"/>
      <c r="G16" s="36"/>
      <c r="H16" s="36"/>
      <c r="I16" s="36"/>
      <c r="J16" s="36"/>
      <c r="K16" s="36"/>
      <c r="L16" s="36"/>
      <c r="M16" s="36"/>
    </row>
    <row r="17" spans="2:17" ht="13" customHeight="1" x14ac:dyDescent="0.3">
      <c r="B17" s="85"/>
      <c r="D17" s="53" t="s">
        <v>13</v>
      </c>
      <c r="K17" s="1"/>
      <c r="M17" s="1"/>
      <c r="N17" s="1"/>
      <c r="O17" s="1"/>
      <c r="P17" s="1"/>
      <c r="Q17" s="1"/>
    </row>
    <row r="18" spans="2:17" ht="13" customHeight="1" x14ac:dyDescent="0.3">
      <c r="B18" s="85"/>
      <c r="D18" s="61" t="s">
        <v>146</v>
      </c>
      <c r="K18" s="1"/>
      <c r="M18" s="1"/>
      <c r="N18" s="1"/>
      <c r="O18" s="1"/>
      <c r="P18" s="1"/>
      <c r="Q18" s="1"/>
    </row>
    <row r="19" spans="2:17" ht="13" customHeight="1" x14ac:dyDescent="0.25">
      <c r="B19" s="51">
        <v>5</v>
      </c>
      <c r="C19" s="49">
        <v>2019</v>
      </c>
      <c r="D19" s="57" t="s">
        <v>135</v>
      </c>
      <c r="E19" s="42"/>
      <c r="F19" s="31">
        <v>9.9499999999999993</v>
      </c>
      <c r="G19" s="24">
        <v>3.1</v>
      </c>
      <c r="H19" s="25">
        <v>5</v>
      </c>
      <c r="I19" s="25">
        <v>7.6</v>
      </c>
      <c r="J19" s="26">
        <v>9</v>
      </c>
      <c r="K19" s="11"/>
      <c r="L19" s="12"/>
      <c r="M19" s="36"/>
    </row>
    <row r="20" spans="2:17" ht="13" customHeight="1" x14ac:dyDescent="0.25">
      <c r="B20" s="51">
        <f t="shared" ref="B20:B23" si="1">B19+1</f>
        <v>6</v>
      </c>
      <c r="C20" s="49">
        <v>2019</v>
      </c>
      <c r="D20" s="57" t="s">
        <v>136</v>
      </c>
      <c r="E20" s="42"/>
      <c r="F20" s="31">
        <v>9.9499999999999993</v>
      </c>
      <c r="G20" s="32">
        <v>3.1</v>
      </c>
      <c r="H20" s="33">
        <v>5</v>
      </c>
      <c r="I20" s="33">
        <v>7.6</v>
      </c>
      <c r="J20" s="34">
        <v>9</v>
      </c>
      <c r="K20" s="11"/>
      <c r="L20" s="12"/>
      <c r="M20" s="36"/>
    </row>
    <row r="21" spans="2:17" ht="13" customHeight="1" x14ac:dyDescent="0.25">
      <c r="B21" s="51">
        <f t="shared" si="1"/>
        <v>7</v>
      </c>
      <c r="C21" s="14">
        <v>2018</v>
      </c>
      <c r="D21" s="57" t="s">
        <v>149</v>
      </c>
      <c r="F21" s="23">
        <v>17.8</v>
      </c>
      <c r="G21" s="24">
        <v>4.0999999999999996</v>
      </c>
      <c r="H21" s="25">
        <v>6.9</v>
      </c>
      <c r="I21" s="86">
        <v>11</v>
      </c>
      <c r="J21" s="26">
        <v>16</v>
      </c>
      <c r="K21" s="11"/>
      <c r="L21" s="13"/>
      <c r="M21" s="36"/>
    </row>
    <row r="22" spans="2:17" ht="13" customHeight="1" x14ac:dyDescent="0.25">
      <c r="B22" s="51">
        <f t="shared" si="1"/>
        <v>8</v>
      </c>
      <c r="C22" s="14">
        <v>2018</v>
      </c>
      <c r="D22" s="57" t="s">
        <v>148</v>
      </c>
      <c r="F22" s="23">
        <v>25.9</v>
      </c>
      <c r="G22" s="24">
        <v>5.2</v>
      </c>
      <c r="H22" s="25">
        <v>9</v>
      </c>
      <c r="I22" s="86">
        <v>14.5</v>
      </c>
      <c r="J22" s="26">
        <v>23.3</v>
      </c>
      <c r="K22" s="11"/>
      <c r="L22" s="12"/>
      <c r="M22" s="36"/>
    </row>
    <row r="23" spans="2:17" ht="13" customHeight="1" x14ac:dyDescent="0.25">
      <c r="B23" s="51">
        <f t="shared" si="1"/>
        <v>9</v>
      </c>
      <c r="C23" s="14">
        <v>2018</v>
      </c>
      <c r="D23" s="57" t="s">
        <v>147</v>
      </c>
      <c r="F23" s="23">
        <v>56</v>
      </c>
      <c r="G23" s="24">
        <v>9.1</v>
      </c>
      <c r="H23" s="25">
        <v>16.600000000000001</v>
      </c>
      <c r="I23" s="86">
        <v>27.5</v>
      </c>
      <c r="J23" s="26">
        <v>50.4</v>
      </c>
      <c r="K23" s="11"/>
      <c r="L23" s="12"/>
      <c r="M23" s="36"/>
    </row>
    <row r="24" spans="2:17" ht="13" customHeight="1" x14ac:dyDescent="0.25">
      <c r="B24" s="85"/>
      <c r="D24" s="14"/>
      <c r="K24" s="1"/>
      <c r="M24" s="1"/>
      <c r="N24" s="1"/>
      <c r="O24" s="1"/>
      <c r="P24" s="1"/>
      <c r="Q24" s="1"/>
    </row>
    <row r="25" spans="2:17" ht="13" customHeight="1" x14ac:dyDescent="0.25">
      <c r="B25" s="51">
        <v>10</v>
      </c>
      <c r="C25" s="41">
        <v>2020</v>
      </c>
      <c r="D25" s="75" t="s">
        <v>10</v>
      </c>
      <c r="E25" s="42"/>
      <c r="F25" s="23">
        <v>6.7</v>
      </c>
      <c r="G25" s="24">
        <v>2.6</v>
      </c>
      <c r="H25" s="25">
        <v>4.0999999999999996</v>
      </c>
      <c r="I25" s="83"/>
      <c r="J25" s="26">
        <v>6.1</v>
      </c>
      <c r="K25" s="11"/>
      <c r="L25" s="12"/>
      <c r="M25" s="36">
        <f t="shared" ref="M25:M26" si="2">IF(L25="0,75 L",K25*J25,IF(L25="0,1 L",K25*G25,IF(L25="0,2 L",K25*H25,IF(L25="0,35 L",K25*I25,))))</f>
        <v>0</v>
      </c>
    </row>
    <row r="26" spans="2:17" ht="13" customHeight="1" x14ac:dyDescent="0.25">
      <c r="B26" s="51">
        <f t="shared" ref="B26:B28" si="3">B25+1</f>
        <v>11</v>
      </c>
      <c r="C26" s="49">
        <v>2020</v>
      </c>
      <c r="D26" s="57" t="s">
        <v>11</v>
      </c>
      <c r="E26" s="42"/>
      <c r="F26" s="31">
        <v>6.7</v>
      </c>
      <c r="G26" s="32">
        <v>2.6</v>
      </c>
      <c r="H26" s="33">
        <v>4.0999999999999996</v>
      </c>
      <c r="I26" s="83"/>
      <c r="J26" s="34">
        <v>6.1</v>
      </c>
      <c r="K26" s="11"/>
      <c r="L26" s="12"/>
      <c r="M26" s="36">
        <f t="shared" si="2"/>
        <v>0</v>
      </c>
    </row>
    <row r="27" spans="2:17" ht="13" customHeight="1" x14ac:dyDescent="0.25">
      <c r="B27" s="51">
        <f t="shared" si="3"/>
        <v>12</v>
      </c>
      <c r="C27" s="41">
        <v>2018</v>
      </c>
      <c r="D27" s="57" t="s">
        <v>12</v>
      </c>
      <c r="E27" s="42"/>
      <c r="F27" s="23">
        <v>7.95</v>
      </c>
      <c r="G27" s="24">
        <v>2.8</v>
      </c>
      <c r="H27" s="25">
        <v>4.5</v>
      </c>
      <c r="I27" s="25">
        <v>6.8</v>
      </c>
      <c r="J27" s="26">
        <v>7.2</v>
      </c>
      <c r="K27" s="11"/>
      <c r="L27" s="12"/>
      <c r="M27" s="36">
        <f t="shared" ref="M27:M42" si="4">IF(L27="0,75 L",K27*J27,IF(L27="0,1 L",K27*G27,IF(L27="0,2 L",K27*H27,IF(L27="0,35 L",K27*I27,))))</f>
        <v>0</v>
      </c>
    </row>
    <row r="28" spans="2:17" ht="13" customHeight="1" x14ac:dyDescent="0.25">
      <c r="B28" s="51">
        <f t="shared" si="3"/>
        <v>13</v>
      </c>
      <c r="C28" s="49">
        <v>2019</v>
      </c>
      <c r="D28" s="57" t="s">
        <v>14</v>
      </c>
      <c r="E28" s="42"/>
      <c r="F28" s="31">
        <v>9.9499999999999993</v>
      </c>
      <c r="G28" s="32">
        <v>3.1</v>
      </c>
      <c r="H28" s="33">
        <v>5</v>
      </c>
      <c r="I28" s="33">
        <v>7.6</v>
      </c>
      <c r="J28" s="34">
        <v>9</v>
      </c>
      <c r="K28" s="11"/>
      <c r="L28" s="12"/>
      <c r="M28" s="36"/>
    </row>
    <row r="29" spans="2:17" ht="13" customHeight="1" x14ac:dyDescent="0.25">
      <c r="B29" s="51">
        <f>B28+1</f>
        <v>14</v>
      </c>
      <c r="C29" s="49">
        <v>2020</v>
      </c>
      <c r="D29" s="54" t="s">
        <v>15</v>
      </c>
      <c r="E29" s="42"/>
      <c r="F29" s="31">
        <v>11.5</v>
      </c>
      <c r="G29" s="32">
        <v>3.3</v>
      </c>
      <c r="H29" s="33">
        <v>5.4</v>
      </c>
      <c r="I29" s="33">
        <v>8.3000000000000007</v>
      </c>
      <c r="J29" s="34">
        <v>10.4</v>
      </c>
      <c r="K29" s="11"/>
      <c r="L29" s="12"/>
      <c r="M29" s="36"/>
    </row>
    <row r="30" spans="2:17" ht="13" customHeight="1" x14ac:dyDescent="0.25">
      <c r="B30" s="51">
        <f t="shared" ref="B30:B42" si="5">B29+1</f>
        <v>15</v>
      </c>
      <c r="C30" s="49">
        <v>2019</v>
      </c>
      <c r="D30" s="54" t="s">
        <v>17</v>
      </c>
      <c r="E30" s="42"/>
      <c r="F30" s="31">
        <v>12.5</v>
      </c>
      <c r="G30" s="32">
        <v>3.4</v>
      </c>
      <c r="H30" s="33">
        <v>5.6</v>
      </c>
      <c r="I30" s="33">
        <v>8.6999999999999993</v>
      </c>
      <c r="J30" s="34">
        <v>11.3</v>
      </c>
      <c r="K30" s="11"/>
      <c r="L30" s="12"/>
      <c r="M30" s="36"/>
    </row>
    <row r="31" spans="2:17" ht="13" customHeight="1" x14ac:dyDescent="0.25">
      <c r="B31" s="51">
        <f t="shared" si="5"/>
        <v>16</v>
      </c>
      <c r="C31" s="49">
        <v>2017</v>
      </c>
      <c r="D31" s="54" t="s">
        <v>16</v>
      </c>
      <c r="E31" s="42"/>
      <c r="F31" s="31">
        <v>11.95</v>
      </c>
      <c r="G31" s="32">
        <v>3.3</v>
      </c>
      <c r="H31" s="33">
        <v>5.5</v>
      </c>
      <c r="I31" s="33">
        <v>8.5</v>
      </c>
      <c r="J31" s="34">
        <v>10.8</v>
      </c>
      <c r="K31" s="11"/>
      <c r="L31" s="12"/>
      <c r="M31" s="36">
        <f t="shared" si="4"/>
        <v>0</v>
      </c>
    </row>
    <row r="32" spans="2:17" ht="13" customHeight="1" x14ac:dyDescent="0.25">
      <c r="B32" s="51">
        <f t="shared" si="5"/>
        <v>17</v>
      </c>
      <c r="C32" s="49">
        <v>2018</v>
      </c>
      <c r="D32" s="54" t="s">
        <v>18</v>
      </c>
      <c r="E32" s="42"/>
      <c r="F32" s="31">
        <v>12.9</v>
      </c>
      <c r="G32" s="32">
        <v>3.4</v>
      </c>
      <c r="H32" s="33">
        <v>5.7</v>
      </c>
      <c r="I32" s="33">
        <v>8.9</v>
      </c>
      <c r="J32" s="34">
        <v>11.6</v>
      </c>
      <c r="K32" s="11"/>
      <c r="L32" s="12"/>
      <c r="M32" s="36">
        <f t="shared" si="4"/>
        <v>0</v>
      </c>
    </row>
    <row r="33" spans="2:13" ht="13" customHeight="1" x14ac:dyDescent="0.25">
      <c r="B33" s="51">
        <f t="shared" si="5"/>
        <v>18</v>
      </c>
      <c r="C33" s="49">
        <v>2016</v>
      </c>
      <c r="D33" s="54" t="s">
        <v>77</v>
      </c>
      <c r="E33" s="42"/>
      <c r="F33" s="31">
        <v>13.5</v>
      </c>
      <c r="G33" s="32">
        <v>3.5</v>
      </c>
      <c r="H33" s="33">
        <v>5.9</v>
      </c>
      <c r="I33" s="33">
        <v>9.1999999999999993</v>
      </c>
      <c r="J33" s="34">
        <v>12.2</v>
      </c>
      <c r="K33" s="11"/>
      <c r="L33" s="12"/>
      <c r="M33" s="36">
        <f t="shared" si="4"/>
        <v>0</v>
      </c>
    </row>
    <row r="34" spans="2:13" ht="13" customHeight="1" x14ac:dyDescent="0.25">
      <c r="B34" s="51">
        <f t="shared" si="5"/>
        <v>19</v>
      </c>
      <c r="C34" s="49">
        <v>2018</v>
      </c>
      <c r="D34" s="54" t="s">
        <v>19</v>
      </c>
      <c r="E34" s="42"/>
      <c r="F34" s="31">
        <v>14.9</v>
      </c>
      <c r="G34" s="32">
        <v>3.7</v>
      </c>
      <c r="H34" s="33">
        <v>6.2</v>
      </c>
      <c r="I34" s="33">
        <v>9.8000000000000007</v>
      </c>
      <c r="J34" s="34">
        <v>13.4</v>
      </c>
      <c r="K34" s="11"/>
      <c r="L34" s="12"/>
      <c r="M34" s="36">
        <f t="shared" si="4"/>
        <v>0</v>
      </c>
    </row>
    <row r="35" spans="2:13" ht="13" customHeight="1" x14ac:dyDescent="0.25">
      <c r="B35" s="51">
        <f t="shared" si="5"/>
        <v>20</v>
      </c>
      <c r="C35" s="49">
        <v>2017</v>
      </c>
      <c r="D35" s="54" t="s">
        <v>20</v>
      </c>
      <c r="E35" s="42"/>
      <c r="F35" s="31">
        <v>15.9</v>
      </c>
      <c r="G35" s="32">
        <v>3.8</v>
      </c>
      <c r="H35" s="33">
        <v>6.5</v>
      </c>
      <c r="I35" s="33">
        <v>10.199999999999999</v>
      </c>
      <c r="J35" s="34">
        <v>14.3</v>
      </c>
      <c r="K35" s="11"/>
      <c r="L35" s="12"/>
      <c r="M35" s="36">
        <f t="shared" si="4"/>
        <v>0</v>
      </c>
    </row>
    <row r="36" spans="2:13" ht="13" customHeight="1" x14ac:dyDescent="0.25">
      <c r="B36" s="51">
        <f t="shared" si="5"/>
        <v>21</v>
      </c>
      <c r="C36" s="49">
        <v>2019</v>
      </c>
      <c r="D36" s="57" t="s">
        <v>150</v>
      </c>
      <c r="E36" s="42"/>
      <c r="F36" s="31">
        <v>17.399999999999999</v>
      </c>
      <c r="G36" s="32">
        <v>4</v>
      </c>
      <c r="H36" s="33">
        <v>6.8</v>
      </c>
      <c r="I36" s="33">
        <v>10.8</v>
      </c>
      <c r="J36" s="34">
        <v>15.7</v>
      </c>
      <c r="K36" s="11"/>
      <c r="L36" s="12"/>
      <c r="M36" s="36"/>
    </row>
    <row r="37" spans="2:13" ht="13" customHeight="1" x14ac:dyDescent="0.25">
      <c r="B37" s="51">
        <f t="shared" si="5"/>
        <v>22</v>
      </c>
      <c r="C37" s="49">
        <v>2018</v>
      </c>
      <c r="D37" s="54" t="s">
        <v>21</v>
      </c>
      <c r="E37" s="42"/>
      <c r="F37" s="31">
        <v>19.5</v>
      </c>
      <c r="G37" s="32">
        <v>4.3</v>
      </c>
      <c r="H37" s="33">
        <v>7.4</v>
      </c>
      <c r="I37" s="33">
        <v>11.8</v>
      </c>
      <c r="J37" s="34">
        <v>17.600000000000001</v>
      </c>
      <c r="K37" s="11"/>
      <c r="L37" s="12"/>
      <c r="M37" s="36"/>
    </row>
    <row r="38" spans="2:13" ht="13" customHeight="1" x14ac:dyDescent="0.25">
      <c r="B38" s="51">
        <f t="shared" si="5"/>
        <v>23</v>
      </c>
      <c r="C38" s="49">
        <v>2019</v>
      </c>
      <c r="D38" s="57" t="s">
        <v>151</v>
      </c>
      <c r="E38" s="42"/>
      <c r="F38" s="31">
        <v>28.9</v>
      </c>
      <c r="G38" s="32">
        <v>5.6</v>
      </c>
      <c r="H38" s="33">
        <v>9.6999999999999993</v>
      </c>
      <c r="I38" s="33">
        <v>15.8</v>
      </c>
      <c r="J38" s="34">
        <v>26</v>
      </c>
      <c r="K38" s="11"/>
      <c r="L38" s="12"/>
      <c r="M38" s="36"/>
    </row>
    <row r="39" spans="2:13" ht="13" customHeight="1" x14ac:dyDescent="0.25">
      <c r="B39" s="51">
        <f t="shared" si="5"/>
        <v>24</v>
      </c>
      <c r="C39" s="49">
        <v>2019</v>
      </c>
      <c r="D39" s="54" t="s">
        <v>22</v>
      </c>
      <c r="E39" s="42"/>
      <c r="F39" s="31">
        <v>29.9</v>
      </c>
      <c r="G39" s="32">
        <v>5.7</v>
      </c>
      <c r="H39" s="33">
        <v>10</v>
      </c>
      <c r="I39" s="33">
        <v>16.2</v>
      </c>
      <c r="J39" s="34">
        <v>26.9</v>
      </c>
      <c r="K39" s="11"/>
      <c r="L39" s="12"/>
      <c r="M39" s="36">
        <f>IF(L39="0,75 L",K39*J39,IF(L39="0,1 L",K39*G39,IF(L39="0,2 L",K39*H39,IF(L39="0,35 L",K39*I39,))))</f>
        <v>0</v>
      </c>
    </row>
    <row r="40" spans="2:13" ht="13" customHeight="1" x14ac:dyDescent="0.25">
      <c r="B40" s="51">
        <f t="shared" si="5"/>
        <v>25</v>
      </c>
      <c r="C40" s="49">
        <v>2019</v>
      </c>
      <c r="D40" s="54" t="s">
        <v>23</v>
      </c>
      <c r="E40" s="42"/>
      <c r="F40" s="31">
        <v>38</v>
      </c>
      <c r="G40" s="32">
        <v>6.8</v>
      </c>
      <c r="H40" s="33">
        <v>12</v>
      </c>
      <c r="I40" s="33">
        <v>19.7</v>
      </c>
      <c r="J40" s="34">
        <v>34.200000000000003</v>
      </c>
      <c r="K40" s="11"/>
      <c r="L40" s="12"/>
      <c r="M40" s="36">
        <f t="shared" si="4"/>
        <v>0</v>
      </c>
    </row>
    <row r="41" spans="2:13" ht="13" customHeight="1" x14ac:dyDescent="0.25">
      <c r="B41" s="51">
        <f t="shared" si="5"/>
        <v>26</v>
      </c>
      <c r="C41" s="49">
        <v>2019</v>
      </c>
      <c r="D41" s="54" t="s">
        <v>24</v>
      </c>
      <c r="E41" s="42"/>
      <c r="F41" s="31">
        <v>48</v>
      </c>
      <c r="G41" s="32">
        <v>8.1</v>
      </c>
      <c r="H41" s="33">
        <v>14.6</v>
      </c>
      <c r="I41" s="33">
        <v>24.1</v>
      </c>
      <c r="J41" s="34">
        <v>43.2</v>
      </c>
      <c r="K41" s="11"/>
      <c r="L41" s="12"/>
      <c r="M41" s="36">
        <f t="shared" si="4"/>
        <v>0</v>
      </c>
    </row>
    <row r="42" spans="2:13" ht="13" customHeight="1" x14ac:dyDescent="0.25">
      <c r="B42" s="51">
        <f t="shared" si="5"/>
        <v>27</v>
      </c>
      <c r="C42" s="49">
        <v>2018</v>
      </c>
      <c r="D42" s="54" t="s">
        <v>25</v>
      </c>
      <c r="E42" s="42"/>
      <c r="F42" s="31">
        <v>68</v>
      </c>
      <c r="G42" s="32">
        <v>10.7</v>
      </c>
      <c r="H42" s="33">
        <v>19.600000000000001</v>
      </c>
      <c r="I42" s="33">
        <v>32.700000000000003</v>
      </c>
      <c r="J42" s="34">
        <v>61.2</v>
      </c>
      <c r="K42" s="11"/>
      <c r="L42" s="12"/>
      <c r="M42" s="36">
        <f t="shared" si="4"/>
        <v>0</v>
      </c>
    </row>
    <row r="43" spans="2:13" ht="13" customHeight="1" x14ac:dyDescent="0.3">
      <c r="B43" s="51"/>
      <c r="C43" s="49"/>
      <c r="D43" s="90" t="s">
        <v>153</v>
      </c>
      <c r="E43" s="42"/>
      <c r="K43" s="88"/>
      <c r="L43" s="89"/>
      <c r="M43" s="36"/>
    </row>
    <row r="44" spans="2:13" ht="13" customHeight="1" x14ac:dyDescent="0.25">
      <c r="B44" s="51"/>
      <c r="C44" s="49"/>
      <c r="D44" s="58" t="s">
        <v>154</v>
      </c>
      <c r="E44" s="42"/>
      <c r="F44" s="31">
        <f>F19+F28+F29+F30+F36</f>
        <v>61.3</v>
      </c>
      <c r="G44" s="87">
        <f>G19+G28+G29+G30+G36</f>
        <v>16.899999999999999</v>
      </c>
      <c r="H44" s="87">
        <f>H19+H28+H29+H30+H36</f>
        <v>27.8</v>
      </c>
      <c r="I44" s="87">
        <f>I19+I28+I29+I30+I36</f>
        <v>43</v>
      </c>
      <c r="J44" s="87">
        <f>J19+J28+J29+J30+J36</f>
        <v>55.400000000000006</v>
      </c>
      <c r="K44" s="11"/>
      <c r="L44" s="12"/>
      <c r="M44" s="36"/>
    </row>
    <row r="45" spans="2:13" ht="13" customHeight="1" x14ac:dyDescent="0.3">
      <c r="B45" s="51"/>
      <c r="C45" s="49"/>
      <c r="D45" s="90" t="s">
        <v>159</v>
      </c>
      <c r="E45" s="42"/>
      <c r="F45" s="31"/>
      <c r="G45" s="87"/>
      <c r="H45" s="87"/>
      <c r="I45" s="87"/>
      <c r="J45" s="87"/>
      <c r="K45" s="88"/>
      <c r="L45" s="89"/>
      <c r="M45" s="36"/>
    </row>
    <row r="46" spans="2:13" ht="13" customHeight="1" x14ac:dyDescent="0.25">
      <c r="B46" s="51"/>
      <c r="C46" s="49"/>
      <c r="D46" s="58" t="s">
        <v>160</v>
      </c>
      <c r="E46" s="42"/>
      <c r="F46" s="31">
        <f t="shared" ref="F46:J46" si="6">F28+F37+F40+F41</f>
        <v>115.45</v>
      </c>
      <c r="G46" s="87">
        <f t="shared" si="6"/>
        <v>22.299999999999997</v>
      </c>
      <c r="H46" s="87">
        <f t="shared" si="6"/>
        <v>39</v>
      </c>
      <c r="I46" s="87">
        <f t="shared" si="6"/>
        <v>63.199999999999996</v>
      </c>
      <c r="J46" s="87">
        <f t="shared" si="6"/>
        <v>104</v>
      </c>
      <c r="K46" s="11"/>
      <c r="L46" s="12"/>
      <c r="M46" s="36"/>
    </row>
    <row r="47" spans="2:13" ht="13" customHeight="1" x14ac:dyDescent="0.25">
      <c r="B47" s="51"/>
      <c r="C47" s="41"/>
      <c r="D47" s="10"/>
      <c r="E47" s="36"/>
      <c r="F47" s="36"/>
      <c r="G47" s="36"/>
      <c r="H47" s="36"/>
      <c r="I47" s="36"/>
      <c r="J47" s="36"/>
      <c r="K47" s="7"/>
      <c r="L47" s="7"/>
      <c r="M47" s="36"/>
    </row>
    <row r="48" spans="2:13" ht="13" customHeight="1" x14ac:dyDescent="0.3">
      <c r="B48" s="51"/>
      <c r="C48" s="41"/>
      <c r="D48" s="53" t="s">
        <v>26</v>
      </c>
      <c r="E48" s="36"/>
      <c r="F48" s="36"/>
      <c r="G48" s="36"/>
      <c r="H48" s="36"/>
      <c r="I48" s="36"/>
      <c r="J48" s="36"/>
      <c r="K48" s="7"/>
      <c r="L48" s="7"/>
      <c r="M48" s="36"/>
    </row>
    <row r="49" spans="2:13" ht="13" customHeight="1" x14ac:dyDescent="0.25">
      <c r="B49" s="51">
        <f>B42+1</f>
        <v>28</v>
      </c>
      <c r="C49" s="41">
        <v>2018</v>
      </c>
      <c r="D49" s="56" t="s">
        <v>27</v>
      </c>
      <c r="E49" s="45"/>
      <c r="F49" s="23">
        <v>8.9</v>
      </c>
      <c r="G49" s="24">
        <v>2.8</v>
      </c>
      <c r="H49" s="25">
        <v>4.5</v>
      </c>
      <c r="I49" s="25">
        <v>6.9</v>
      </c>
      <c r="J49" s="26">
        <f t="shared" ref="J49:J58" si="7">F49</f>
        <v>8.9</v>
      </c>
      <c r="K49" s="11"/>
      <c r="L49" s="12"/>
      <c r="M49" s="36">
        <f t="shared" ref="M49:M55" si="8">IF(L49="0,75 L",K49*J49,IF(L49="0,1 L",K49*G49,IF(L49="0,2 L",K49*H49,IF(L49="0,35 L",K49*I49,))))</f>
        <v>0</v>
      </c>
    </row>
    <row r="50" spans="2:13" ht="13" customHeight="1" x14ac:dyDescent="0.25">
      <c r="B50" s="51">
        <f t="shared" ref="B50:B54" si="9">B49+1</f>
        <v>29</v>
      </c>
      <c r="C50" s="43">
        <v>2019</v>
      </c>
      <c r="D50" s="55" t="s">
        <v>28</v>
      </c>
      <c r="E50" s="44"/>
      <c r="F50" s="27">
        <v>9.5</v>
      </c>
      <c r="G50" s="28">
        <v>2.9</v>
      </c>
      <c r="H50" s="29">
        <v>4.7</v>
      </c>
      <c r="I50" s="29">
        <v>7.2</v>
      </c>
      <c r="J50" s="30">
        <f t="shared" si="7"/>
        <v>9.5</v>
      </c>
      <c r="K50" s="11"/>
      <c r="L50" s="12"/>
      <c r="M50" s="36">
        <f t="shared" si="8"/>
        <v>0</v>
      </c>
    </row>
    <row r="51" spans="2:13" ht="13" customHeight="1" x14ac:dyDescent="0.25">
      <c r="B51" s="51">
        <f t="shared" si="9"/>
        <v>30</v>
      </c>
      <c r="C51" s="41">
        <v>2019</v>
      </c>
      <c r="D51" s="56" t="s">
        <v>29</v>
      </c>
      <c r="E51" s="45"/>
      <c r="F51" s="23">
        <v>12.95</v>
      </c>
      <c r="G51" s="24">
        <v>3.3</v>
      </c>
      <c r="H51" s="25">
        <v>5.5</v>
      </c>
      <c r="I51" s="25">
        <v>8.6999999999999993</v>
      </c>
      <c r="J51" s="26">
        <f t="shared" si="7"/>
        <v>12.95</v>
      </c>
      <c r="K51" s="11"/>
      <c r="L51" s="12"/>
      <c r="M51" s="36">
        <f t="shared" si="8"/>
        <v>0</v>
      </c>
    </row>
    <row r="52" spans="2:13" ht="13" customHeight="1" x14ac:dyDescent="0.25">
      <c r="B52" s="51">
        <f t="shared" si="9"/>
        <v>31</v>
      </c>
      <c r="C52" s="43">
        <v>2019</v>
      </c>
      <c r="D52" s="55" t="s">
        <v>30</v>
      </c>
      <c r="E52" s="44"/>
      <c r="F52" s="27">
        <v>12.95</v>
      </c>
      <c r="G52" s="28">
        <v>3.3</v>
      </c>
      <c r="H52" s="29">
        <v>5.5</v>
      </c>
      <c r="I52" s="29">
        <v>8.6999999999999993</v>
      </c>
      <c r="J52" s="30">
        <f t="shared" si="7"/>
        <v>12.95</v>
      </c>
      <c r="K52" s="11"/>
      <c r="L52" s="12"/>
      <c r="M52" s="36">
        <f t="shared" si="8"/>
        <v>0</v>
      </c>
    </row>
    <row r="53" spans="2:13" ht="13" customHeight="1" x14ac:dyDescent="0.25">
      <c r="B53" s="51">
        <f t="shared" si="9"/>
        <v>32</v>
      </c>
      <c r="C53" s="41">
        <v>2018</v>
      </c>
      <c r="D53" s="56" t="s">
        <v>31</v>
      </c>
      <c r="E53" s="45"/>
      <c r="F53" s="23">
        <v>15.8</v>
      </c>
      <c r="G53" s="24">
        <v>3.7</v>
      </c>
      <c r="H53" s="25">
        <v>6.2</v>
      </c>
      <c r="I53" s="25">
        <v>9.9</v>
      </c>
      <c r="J53" s="26">
        <f t="shared" si="7"/>
        <v>15.8</v>
      </c>
      <c r="K53" s="11"/>
      <c r="L53" s="12"/>
      <c r="M53" s="36">
        <f t="shared" si="8"/>
        <v>0</v>
      </c>
    </row>
    <row r="54" spans="2:13" ht="13" customHeight="1" x14ac:dyDescent="0.25">
      <c r="B54" s="51">
        <f t="shared" si="9"/>
        <v>33</v>
      </c>
      <c r="C54" s="43">
        <v>2017</v>
      </c>
      <c r="D54" s="55" t="s">
        <v>32</v>
      </c>
      <c r="E54" s="44"/>
      <c r="F54" s="27">
        <v>18.899999999999999</v>
      </c>
      <c r="G54" s="28">
        <v>4.0999999999999996</v>
      </c>
      <c r="H54" s="29">
        <v>7</v>
      </c>
      <c r="I54" s="29">
        <v>11.3</v>
      </c>
      <c r="J54" s="30">
        <f t="shared" si="7"/>
        <v>18.899999999999999</v>
      </c>
      <c r="K54" s="11"/>
      <c r="L54" s="12"/>
      <c r="M54" s="36">
        <f t="shared" si="8"/>
        <v>0</v>
      </c>
    </row>
    <row r="55" spans="2:13" ht="13" customHeight="1" x14ac:dyDescent="0.25">
      <c r="B55" s="51">
        <v>25</v>
      </c>
      <c r="C55" s="41">
        <v>2016</v>
      </c>
      <c r="D55" s="57" t="s">
        <v>54</v>
      </c>
      <c r="E55" s="42"/>
      <c r="F55" s="23">
        <v>15.9</v>
      </c>
      <c r="G55" s="24">
        <v>3.7</v>
      </c>
      <c r="H55" s="25">
        <v>6.3</v>
      </c>
      <c r="I55" s="25">
        <v>10</v>
      </c>
      <c r="J55" s="26">
        <f t="shared" si="7"/>
        <v>15.9</v>
      </c>
      <c r="K55" s="11"/>
      <c r="L55" s="12"/>
      <c r="M55" s="36">
        <f t="shared" si="8"/>
        <v>0</v>
      </c>
    </row>
    <row r="56" spans="2:13" ht="13" customHeight="1" x14ac:dyDescent="0.25">
      <c r="B56" s="51"/>
      <c r="C56" s="41"/>
      <c r="D56" s="54"/>
      <c r="E56" s="42"/>
      <c r="F56" s="36"/>
      <c r="G56" s="36"/>
      <c r="H56" s="36"/>
      <c r="I56" s="36"/>
      <c r="J56" s="36">
        <f t="shared" si="7"/>
        <v>0</v>
      </c>
      <c r="K56" s="7"/>
      <c r="L56" s="7"/>
      <c r="M56" s="36"/>
    </row>
    <row r="57" spans="2:13" ht="25.5" customHeight="1" x14ac:dyDescent="0.25">
      <c r="B57" s="51"/>
      <c r="C57" s="41"/>
      <c r="D57" s="59" t="s">
        <v>101</v>
      </c>
      <c r="E57" s="47"/>
      <c r="F57" s="23">
        <f>F29+F30+F34+F39</f>
        <v>68.8</v>
      </c>
      <c r="G57" s="24">
        <f>G29+G30+G34+G39</f>
        <v>16.099999999999998</v>
      </c>
      <c r="H57" s="25">
        <f>H29+H30+H34+H39</f>
        <v>27.2</v>
      </c>
      <c r="I57" s="25">
        <f>I29+I30+I34+I39</f>
        <v>43</v>
      </c>
      <c r="J57" s="26">
        <f t="shared" si="7"/>
        <v>68.8</v>
      </c>
      <c r="K57" s="11"/>
      <c r="L57" s="12"/>
      <c r="M57" s="36">
        <f t="shared" ref="M57:M58" si="10">IF(L57="0,75 L",K57*J57,IF(L57="0,1 L",K57*G57,IF(L57="0,2 L",K57*H57,IF(L57="0,35 L",K57*I57,))))</f>
        <v>0</v>
      </c>
    </row>
    <row r="58" spans="2:13" ht="27" customHeight="1" x14ac:dyDescent="0.25">
      <c r="B58" s="51"/>
      <c r="C58" s="41"/>
      <c r="D58" s="60" t="s">
        <v>102</v>
      </c>
      <c r="E58" s="48"/>
      <c r="F58" s="23">
        <f>F26+F50+F51+F53</f>
        <v>44.95</v>
      </c>
      <c r="G58" s="24">
        <f>G26+G50+G51+G53</f>
        <v>12.5</v>
      </c>
      <c r="H58" s="25">
        <f>H26+H50+H51+H53</f>
        <v>20.5</v>
      </c>
      <c r="I58" s="25">
        <f>I26+I50+I51+I53</f>
        <v>25.799999999999997</v>
      </c>
      <c r="J58" s="26">
        <f t="shared" si="7"/>
        <v>44.95</v>
      </c>
      <c r="K58" s="11"/>
      <c r="L58" s="12"/>
      <c r="M58" s="36">
        <f t="shared" si="10"/>
        <v>0</v>
      </c>
    </row>
    <row r="59" spans="2:13" ht="13" customHeight="1" x14ac:dyDescent="0.25">
      <c r="B59" s="51"/>
      <c r="C59" s="41"/>
      <c r="D59" s="10"/>
      <c r="E59" s="22"/>
      <c r="F59" s="23"/>
      <c r="G59" s="23"/>
      <c r="H59" s="23"/>
      <c r="I59" s="23"/>
      <c r="J59" s="23"/>
      <c r="K59" s="9"/>
      <c r="L59" s="10"/>
      <c r="M59" s="36"/>
    </row>
    <row r="60" spans="2:13" ht="13" customHeight="1" x14ac:dyDescent="0.3">
      <c r="B60" s="51"/>
      <c r="C60" s="49"/>
      <c r="D60" s="53" t="s">
        <v>74</v>
      </c>
      <c r="E60" s="50"/>
      <c r="F60" s="31"/>
      <c r="G60" s="31"/>
      <c r="H60" s="31"/>
      <c r="I60" s="31"/>
      <c r="J60" s="31"/>
      <c r="K60" s="7"/>
      <c r="L60" s="7"/>
      <c r="M60" s="36"/>
    </row>
    <row r="61" spans="2:13" ht="13" customHeight="1" x14ac:dyDescent="0.3">
      <c r="B61" s="51"/>
      <c r="C61" s="49"/>
      <c r="D61" s="61" t="s">
        <v>95</v>
      </c>
      <c r="E61" s="50"/>
      <c r="F61" s="31"/>
      <c r="G61" s="31"/>
      <c r="H61" s="31"/>
      <c r="I61" s="31"/>
      <c r="J61" s="31"/>
      <c r="K61" s="7"/>
      <c r="L61" s="7"/>
      <c r="M61" s="36"/>
    </row>
    <row r="62" spans="2:13" ht="13" customHeight="1" x14ac:dyDescent="0.25">
      <c r="B62" s="51"/>
      <c r="C62" s="49">
        <v>2017</v>
      </c>
      <c r="D62" s="57" t="s">
        <v>90</v>
      </c>
      <c r="E62" s="50"/>
      <c r="F62" s="31">
        <v>12.9</v>
      </c>
      <c r="G62" s="32">
        <v>3.4</v>
      </c>
      <c r="H62" s="33">
        <v>5.7</v>
      </c>
      <c r="I62" s="33">
        <v>8.9</v>
      </c>
      <c r="J62" s="26">
        <v>11.6</v>
      </c>
      <c r="K62" s="11"/>
      <c r="L62" s="12"/>
      <c r="M62" s="36">
        <f t="shared" ref="M62:M65" si="11">IF(L62="0,75 L",K62*J62,IF(L62="0,1 L",K62*G62,IF(L62="0,2 L",K62*H62,IF(L62="0,35 L",K62*I62,))))</f>
        <v>0</v>
      </c>
    </row>
    <row r="63" spans="2:13" ht="13" customHeight="1" x14ac:dyDescent="0.25">
      <c r="B63" s="51"/>
      <c r="C63" s="49">
        <v>2017</v>
      </c>
      <c r="D63" s="62" t="s">
        <v>91</v>
      </c>
      <c r="E63" s="50"/>
      <c r="F63" s="31">
        <v>22.5</v>
      </c>
      <c r="G63" s="32">
        <v>4.7</v>
      </c>
      <c r="H63" s="33">
        <v>8.1</v>
      </c>
      <c r="I63" s="33">
        <v>13</v>
      </c>
      <c r="J63" s="34">
        <v>20.3</v>
      </c>
      <c r="K63" s="11"/>
      <c r="L63" s="12"/>
      <c r="M63" s="36">
        <f t="shared" si="11"/>
        <v>0</v>
      </c>
    </row>
    <row r="64" spans="2:13" ht="13" customHeight="1" x14ac:dyDescent="0.25">
      <c r="B64" s="51"/>
      <c r="C64" s="49">
        <v>2016</v>
      </c>
      <c r="D64" s="62" t="s">
        <v>92</v>
      </c>
      <c r="E64" s="50"/>
      <c r="F64" s="31">
        <v>22.5</v>
      </c>
      <c r="G64" s="32">
        <v>4.7</v>
      </c>
      <c r="H64" s="33">
        <v>8.1</v>
      </c>
      <c r="I64" s="33">
        <v>13</v>
      </c>
      <c r="J64" s="34">
        <v>20.3</v>
      </c>
      <c r="K64" s="11"/>
      <c r="L64" s="12"/>
      <c r="M64" s="36">
        <f t="shared" si="11"/>
        <v>0</v>
      </c>
    </row>
    <row r="65" spans="1:19" ht="13" customHeight="1" x14ac:dyDescent="0.3">
      <c r="B65" s="51"/>
      <c r="C65" s="49">
        <v>2015</v>
      </c>
      <c r="D65" s="62" t="s">
        <v>93</v>
      </c>
      <c r="E65" s="50"/>
      <c r="F65" s="31">
        <v>39</v>
      </c>
      <c r="G65" s="103" t="s">
        <v>145</v>
      </c>
      <c r="H65" s="104"/>
      <c r="I65" s="104"/>
      <c r="J65" s="105"/>
      <c r="K65" s="11"/>
      <c r="L65" s="12"/>
      <c r="M65" s="36">
        <f t="shared" si="11"/>
        <v>0</v>
      </c>
    </row>
    <row r="66" spans="1:19" ht="13" customHeight="1" x14ac:dyDescent="0.25">
      <c r="B66" s="51"/>
      <c r="C66" s="49">
        <v>2015</v>
      </c>
      <c r="D66" s="62" t="s">
        <v>94</v>
      </c>
      <c r="E66" s="50"/>
      <c r="F66" s="31">
        <v>65</v>
      </c>
      <c r="G66" s="32">
        <v>10.3</v>
      </c>
      <c r="H66" s="33">
        <v>18.8</v>
      </c>
      <c r="I66" s="35"/>
      <c r="J66" s="34">
        <v>58.5</v>
      </c>
      <c r="K66" s="11"/>
      <c r="L66" s="12"/>
      <c r="M66" s="36">
        <f t="shared" ref="M66:M67" si="12">IF(L66="0,75 L",K66*J66,IF(L66="0,1 L",K66*G66,IF(L66="0,2 L",K66*H66,IF(L66="0,35 L",K66*I66,))))</f>
        <v>0</v>
      </c>
    </row>
    <row r="67" spans="1:19" ht="13" customHeight="1" x14ac:dyDescent="0.3">
      <c r="B67" s="51"/>
      <c r="C67" s="49">
        <v>2015</v>
      </c>
      <c r="D67" s="62" t="s">
        <v>89</v>
      </c>
      <c r="E67" s="50"/>
      <c r="F67" s="31">
        <v>75</v>
      </c>
      <c r="G67" s="103" t="s">
        <v>145</v>
      </c>
      <c r="H67" s="104"/>
      <c r="I67" s="104"/>
      <c r="J67" s="105"/>
      <c r="K67" s="11"/>
      <c r="L67" s="12"/>
      <c r="M67" s="36">
        <f t="shared" si="12"/>
        <v>0</v>
      </c>
    </row>
    <row r="68" spans="1:19" ht="13" customHeight="1" x14ac:dyDescent="0.3">
      <c r="B68" s="51"/>
      <c r="C68" s="49"/>
      <c r="D68" s="61" t="s">
        <v>96</v>
      </c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1:19" ht="13" customHeight="1" x14ac:dyDescent="0.25">
      <c r="B69" s="51"/>
      <c r="C69" s="49">
        <v>2017</v>
      </c>
      <c r="D69" s="62" t="s">
        <v>103</v>
      </c>
      <c r="E69" s="50"/>
      <c r="F69" s="31">
        <v>9.9499999999999993</v>
      </c>
      <c r="G69" s="32">
        <v>3.1</v>
      </c>
      <c r="H69" s="33">
        <v>5</v>
      </c>
      <c r="I69" s="33">
        <v>7.6</v>
      </c>
      <c r="J69" s="26">
        <v>9</v>
      </c>
      <c r="K69" s="11"/>
      <c r="L69" s="12"/>
      <c r="M69" s="36">
        <f t="shared" ref="M69:M70" si="13">IF(L69="0,75 L",K69*J69,IF(L69="0,1 L",K69*G69,IF(L69="0,2 L",K69*H69,IF(L69="0,35 L",K69*I69,))))</f>
        <v>0</v>
      </c>
    </row>
    <row r="70" spans="1:19" ht="13" customHeight="1" x14ac:dyDescent="0.25">
      <c r="B70" s="51"/>
      <c r="C70" s="49">
        <v>2015</v>
      </c>
      <c r="D70" s="62" t="s">
        <v>104</v>
      </c>
      <c r="E70" s="50"/>
      <c r="F70" s="31">
        <v>11.95</v>
      </c>
      <c r="G70" s="32">
        <v>3.3</v>
      </c>
      <c r="H70" s="33">
        <v>5.5</v>
      </c>
      <c r="I70" s="33">
        <v>8.5</v>
      </c>
      <c r="J70" s="34">
        <v>10.8</v>
      </c>
      <c r="K70" s="11"/>
      <c r="L70" s="12"/>
      <c r="M70" s="36">
        <f t="shared" si="13"/>
        <v>0</v>
      </c>
    </row>
    <row r="71" spans="1:19" ht="13" customHeight="1" x14ac:dyDescent="0.3">
      <c r="B71" s="51"/>
      <c r="C71" s="49"/>
      <c r="D71" s="61" t="s">
        <v>119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19" ht="13" customHeight="1" x14ac:dyDescent="0.25">
      <c r="B72" s="51"/>
      <c r="C72" s="49">
        <v>2018</v>
      </c>
      <c r="D72" s="62" t="s">
        <v>120</v>
      </c>
      <c r="E72" s="50"/>
      <c r="F72" s="31">
        <v>24.5</v>
      </c>
      <c r="G72" s="32">
        <v>5</v>
      </c>
      <c r="H72" s="33">
        <v>8.6</v>
      </c>
      <c r="I72" s="33">
        <v>13.9</v>
      </c>
      <c r="J72" s="26">
        <v>22.1</v>
      </c>
      <c r="K72" s="11"/>
      <c r="L72" s="12"/>
      <c r="M72" s="36">
        <f t="shared" ref="M72:M75" si="14">IF(L72="0,75 L",K72*J72,IF(L72="0,1 L",K72*G72,IF(L72="0,2 L",K72*H72,IF(L72="0,35 L",K72*I72,))))</f>
        <v>0</v>
      </c>
    </row>
    <row r="73" spans="1:19" ht="13" customHeight="1" x14ac:dyDescent="0.25">
      <c r="B73" s="51"/>
      <c r="C73" s="49">
        <v>2018</v>
      </c>
      <c r="D73" s="62" t="s">
        <v>121</v>
      </c>
      <c r="E73" s="50"/>
      <c r="F73" s="31">
        <v>24.5</v>
      </c>
      <c r="G73" s="32">
        <v>5</v>
      </c>
      <c r="H73" s="33">
        <v>8.6</v>
      </c>
      <c r="I73" s="33">
        <v>13.9</v>
      </c>
      <c r="J73" s="26">
        <v>22.1</v>
      </c>
      <c r="K73" s="11"/>
      <c r="L73" s="12"/>
      <c r="M73" s="36">
        <f t="shared" si="14"/>
        <v>0</v>
      </c>
    </row>
    <row r="74" spans="1:19" ht="13" customHeight="1" x14ac:dyDescent="0.25">
      <c r="B74" s="51"/>
      <c r="C74" s="49">
        <v>2017</v>
      </c>
      <c r="D74" s="62" t="s">
        <v>123</v>
      </c>
      <c r="E74" s="50"/>
      <c r="F74" s="31">
        <v>33.5</v>
      </c>
      <c r="G74" s="32">
        <v>6.2</v>
      </c>
      <c r="H74" s="33">
        <v>10.9</v>
      </c>
      <c r="I74" s="33">
        <v>17.8</v>
      </c>
      <c r="J74" s="26">
        <v>30.2</v>
      </c>
      <c r="K74" s="11"/>
      <c r="L74" s="12"/>
      <c r="M74" s="36">
        <f t="shared" si="14"/>
        <v>0</v>
      </c>
    </row>
    <row r="75" spans="1:19" ht="13" customHeight="1" x14ac:dyDescent="0.25">
      <c r="B75" s="51"/>
      <c r="C75" s="49">
        <v>2017</v>
      </c>
      <c r="D75" s="62" t="s">
        <v>122</v>
      </c>
      <c r="E75" s="50"/>
      <c r="F75" s="31">
        <v>33.5</v>
      </c>
      <c r="G75" s="32">
        <v>6.2</v>
      </c>
      <c r="H75" s="33">
        <v>10.9</v>
      </c>
      <c r="I75" s="33">
        <v>17.8</v>
      </c>
      <c r="J75" s="26">
        <v>30.2</v>
      </c>
      <c r="K75" s="11"/>
      <c r="L75" s="12"/>
      <c r="M75" s="36">
        <f t="shared" si="14"/>
        <v>0</v>
      </c>
    </row>
    <row r="76" spans="1:19" ht="13" customHeight="1" x14ac:dyDescent="0.3">
      <c r="A76" s="49"/>
      <c r="B76" s="49"/>
      <c r="C76" s="49"/>
      <c r="D76" s="61" t="s">
        <v>141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19" ht="13" customHeight="1" x14ac:dyDescent="0.25">
      <c r="B77" s="51"/>
      <c r="C77" s="49">
        <v>2017</v>
      </c>
      <c r="D77" s="62" t="s">
        <v>142</v>
      </c>
      <c r="E77" s="50"/>
      <c r="F77" s="31">
        <v>13.9</v>
      </c>
      <c r="G77" s="32">
        <v>3.6</v>
      </c>
      <c r="H77" s="33">
        <v>6</v>
      </c>
      <c r="I77" s="33">
        <v>9.3000000000000007</v>
      </c>
      <c r="J77" s="26">
        <v>12.5</v>
      </c>
      <c r="K77" s="11"/>
      <c r="L77" s="12"/>
      <c r="M77" s="36"/>
    </row>
    <row r="78" spans="1:19" ht="13" customHeight="1" x14ac:dyDescent="0.25">
      <c r="B78" s="51"/>
      <c r="C78" s="49">
        <v>2016</v>
      </c>
      <c r="D78" s="62" t="s">
        <v>143</v>
      </c>
      <c r="E78" s="50"/>
      <c r="F78" s="31">
        <v>19.899999999999999</v>
      </c>
      <c r="G78" s="32">
        <v>4.4000000000000004</v>
      </c>
      <c r="H78" s="33">
        <v>7.5</v>
      </c>
      <c r="I78" s="33">
        <v>11.9</v>
      </c>
      <c r="J78" s="26">
        <v>17.899999999999999</v>
      </c>
      <c r="K78" s="11"/>
      <c r="L78" s="12"/>
      <c r="M78" s="36"/>
    </row>
    <row r="79" spans="1:19" ht="13" customHeight="1" x14ac:dyDescent="0.25">
      <c r="B79" s="51"/>
      <c r="C79" s="49">
        <v>2016</v>
      </c>
      <c r="D79" s="84" t="s">
        <v>144</v>
      </c>
      <c r="E79" s="50"/>
      <c r="F79" s="31">
        <v>36.5</v>
      </c>
      <c r="G79" s="32">
        <v>6.6</v>
      </c>
      <c r="H79" s="33">
        <v>11.7</v>
      </c>
      <c r="I79" s="33">
        <v>19.100000000000001</v>
      </c>
      <c r="J79" s="26">
        <v>32.9</v>
      </c>
      <c r="K79" s="11"/>
      <c r="L79" s="12"/>
      <c r="M79" s="36"/>
    </row>
    <row r="80" spans="1:19" ht="13" customHeight="1" x14ac:dyDescent="0.3">
      <c r="B80" s="51"/>
      <c r="C80" s="49"/>
      <c r="D80" s="61" t="s">
        <v>113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  <row r="81" spans="2:13" ht="13" customHeight="1" x14ac:dyDescent="0.25">
      <c r="B81" s="51"/>
      <c r="C81" s="49">
        <v>2018</v>
      </c>
      <c r="D81" s="72" t="s">
        <v>124</v>
      </c>
      <c r="E81" s="50"/>
      <c r="F81" s="31">
        <v>7.95</v>
      </c>
      <c r="G81" s="32">
        <v>2.8</v>
      </c>
      <c r="H81" s="33">
        <v>4.5</v>
      </c>
      <c r="I81" s="33">
        <v>6.8</v>
      </c>
      <c r="J81" s="26">
        <v>7.2</v>
      </c>
      <c r="K81" s="11"/>
      <c r="L81" s="12"/>
      <c r="M81" s="36">
        <f t="shared" ref="M81:M84" si="15">IF(L81="0,75 L",K81*J81,IF(L81="0,1 L",K81*G81,IF(L81="0,2 L",K81*H81,IF(L81="0,35 L",K81*I81,))))</f>
        <v>0</v>
      </c>
    </row>
    <row r="82" spans="2:13" ht="13" customHeight="1" x14ac:dyDescent="0.25">
      <c r="B82" s="51"/>
      <c r="C82" s="49">
        <v>2015</v>
      </c>
      <c r="D82" s="73" t="s">
        <v>125</v>
      </c>
      <c r="E82" s="50"/>
      <c r="F82" s="31">
        <v>16.899999999999999</v>
      </c>
      <c r="G82" s="32">
        <v>4</v>
      </c>
      <c r="H82" s="33">
        <v>6.7</v>
      </c>
      <c r="I82" s="33">
        <v>10.6</v>
      </c>
      <c r="J82" s="26">
        <v>15.2</v>
      </c>
      <c r="K82" s="11"/>
      <c r="L82" s="12"/>
      <c r="M82" s="36">
        <f t="shared" si="15"/>
        <v>0</v>
      </c>
    </row>
    <row r="83" spans="2:13" ht="13" customHeight="1" x14ac:dyDescent="0.25">
      <c r="B83" s="51"/>
      <c r="C83" s="49">
        <v>2017</v>
      </c>
      <c r="D83" s="62" t="s">
        <v>117</v>
      </c>
      <c r="E83" s="50"/>
      <c r="F83" s="31">
        <v>29.95</v>
      </c>
      <c r="G83" s="32">
        <v>5.7</v>
      </c>
      <c r="H83" s="33">
        <v>10</v>
      </c>
      <c r="I83" s="33">
        <v>16.3</v>
      </c>
      <c r="J83" s="26">
        <v>27</v>
      </c>
      <c r="K83" s="11"/>
      <c r="L83" s="12"/>
      <c r="M83" s="36">
        <f t="shared" si="15"/>
        <v>0</v>
      </c>
    </row>
    <row r="84" spans="2:13" ht="13" customHeight="1" x14ac:dyDescent="0.25">
      <c r="B84" s="51"/>
      <c r="C84" s="49">
        <v>2015</v>
      </c>
      <c r="D84" s="62" t="s">
        <v>118</v>
      </c>
      <c r="E84" s="50"/>
      <c r="F84" s="31">
        <v>29.95</v>
      </c>
      <c r="G84" s="32">
        <v>5.7</v>
      </c>
      <c r="H84" s="33">
        <v>10</v>
      </c>
      <c r="I84" s="33">
        <v>16.3</v>
      </c>
      <c r="J84" s="26">
        <v>27</v>
      </c>
      <c r="K84" s="11"/>
      <c r="L84" s="12"/>
      <c r="M84" s="36">
        <f t="shared" si="15"/>
        <v>0</v>
      </c>
    </row>
    <row r="85" spans="2:13" ht="13" customHeight="1" x14ac:dyDescent="0.25">
      <c r="B85" s="50"/>
      <c r="C85" s="50"/>
      <c r="D85" s="50"/>
      <c r="E85" s="50"/>
      <c r="F85" s="36"/>
      <c r="G85" s="36"/>
      <c r="H85" s="36"/>
      <c r="I85" s="36"/>
      <c r="J85" s="36"/>
      <c r="K85" s="7"/>
      <c r="L85" s="7"/>
      <c r="M85" s="36"/>
    </row>
    <row r="86" spans="2:13" ht="13" customHeight="1" x14ac:dyDescent="0.3">
      <c r="B86" s="51"/>
      <c r="C86" s="49"/>
      <c r="D86" s="53" t="s">
        <v>79</v>
      </c>
      <c r="E86" s="51"/>
      <c r="F86" s="37"/>
      <c r="G86" s="37"/>
      <c r="H86" s="37"/>
      <c r="I86" s="37"/>
      <c r="J86" s="37"/>
      <c r="K86" s="9"/>
      <c r="L86" s="10"/>
      <c r="M86" s="36"/>
    </row>
    <row r="87" spans="2:13" ht="13" customHeight="1" x14ac:dyDescent="0.25">
      <c r="B87" s="51"/>
      <c r="C87" s="92">
        <f t="shared" ref="C87" si="16">IF(B87="0,75 L",A87*#REF!,IF(B87="0,1 L",A87*#REF!,IF(B87="0,2 L",A87*#REF!,IF(B87="0,35 L",A87*#REF!,))))</f>
        <v>0</v>
      </c>
      <c r="D87" s="36">
        <f t="shared" ref="D87" si="17">IF(C87="0,75 L",B87*A87,IF(C87="0,1 L",B87*#REF!,IF(C87="0,2 L",B87*#REF!,IF(C87="0,35 L",B87*#REF!,))))</f>
        <v>0</v>
      </c>
      <c r="E87" s="36">
        <f t="shared" ref="E87" si="18">IF(D87="0,75 L",C87*B87,IF(D87="0,1 L",C87*#REF!,IF(D87="0,2 L",C87*#REF!,IF(D87="0,35 L",C87*A87,))))</f>
        <v>0</v>
      </c>
      <c r="F87" s="36">
        <f t="shared" ref="F87:L87" si="19">IF(E87="0,75 L",D87*C87,IF(E87="0,1 L",D87*#REF!,IF(E87="0,2 L",D87*A87,IF(E87="0,35 L",D87*B87,))))</f>
        <v>0</v>
      </c>
      <c r="G87" s="36">
        <f t="shared" si="19"/>
        <v>0</v>
      </c>
      <c r="H87" s="36">
        <f t="shared" si="19"/>
        <v>0</v>
      </c>
      <c r="I87" s="36">
        <f t="shared" si="19"/>
        <v>0</v>
      </c>
      <c r="J87" s="36">
        <f t="shared" si="19"/>
        <v>0</v>
      </c>
      <c r="K87" s="36">
        <f t="shared" si="19"/>
        <v>0</v>
      </c>
      <c r="L87" s="36">
        <f t="shared" si="19"/>
        <v>0</v>
      </c>
      <c r="M87" s="36">
        <f t="shared" ref="M87" si="20">IF(L87="0,75 L",K87*J87,IF(L87="0,1 L",K87*G87,IF(L87="0,2 L",K87*H87,IF(L87="0,35 L",K87*I87,))))</f>
        <v>0</v>
      </c>
    </row>
    <row r="88" spans="2:13" ht="13" customHeight="1" x14ac:dyDescent="0.25">
      <c r="B88" s="51"/>
      <c r="C88" s="49"/>
      <c r="D88" s="57"/>
      <c r="E88" s="49"/>
      <c r="F88" s="37"/>
      <c r="G88" s="37"/>
      <c r="H88" s="37"/>
      <c r="I88" s="37"/>
      <c r="J88" s="37"/>
      <c r="K88" s="9"/>
      <c r="L88" s="10"/>
      <c r="M88" s="36"/>
    </row>
    <row r="89" spans="2:13" ht="13" customHeight="1" x14ac:dyDescent="0.3">
      <c r="B89" s="51"/>
      <c r="C89" s="49"/>
      <c r="D89" s="53" t="s">
        <v>61</v>
      </c>
      <c r="E89" s="51"/>
      <c r="F89" s="37"/>
      <c r="G89" s="37"/>
      <c r="H89" s="37"/>
      <c r="I89" s="37"/>
      <c r="J89" s="37"/>
      <c r="K89" s="9"/>
      <c r="L89" s="10"/>
      <c r="M89" s="36"/>
    </row>
    <row r="90" spans="2:13" ht="13" customHeight="1" x14ac:dyDescent="0.3">
      <c r="B90" s="51"/>
      <c r="C90" s="51"/>
      <c r="D90" s="74" t="s">
        <v>126</v>
      </c>
      <c r="E90" s="51"/>
      <c r="F90" s="37"/>
      <c r="G90" s="37"/>
      <c r="H90" s="37"/>
      <c r="I90" s="37"/>
      <c r="J90" s="37"/>
      <c r="K90" s="9"/>
      <c r="L90" s="10"/>
      <c r="M90" s="36"/>
    </row>
    <row r="91" spans="2:13" ht="13" customHeight="1" x14ac:dyDescent="0.25">
      <c r="B91" s="51"/>
      <c r="C91" s="93">
        <v>2015</v>
      </c>
      <c r="D91" s="75" t="s">
        <v>127</v>
      </c>
      <c r="E91" s="51"/>
      <c r="F91" s="8">
        <v>39</v>
      </c>
      <c r="G91" s="32">
        <v>6.9</v>
      </c>
      <c r="H91" s="33">
        <v>12.3</v>
      </c>
      <c r="I91" s="33">
        <v>20.2</v>
      </c>
      <c r="J91" s="26">
        <v>35.1</v>
      </c>
      <c r="K91" s="11"/>
      <c r="L91" s="12"/>
      <c r="M91" s="36">
        <f t="shared" ref="M91" si="21">IF(L91="0,75 L",K91*J91,IF(L91="0,1 L",K91*G91,IF(L91="0,2 L",K91*H91,IF(L91="0,35 L",K91*I91,))))</f>
        <v>0</v>
      </c>
    </row>
    <row r="92" spans="2:13" ht="13" customHeight="1" x14ac:dyDescent="0.25">
      <c r="B92" s="51"/>
      <c r="C92" s="93">
        <v>2011</v>
      </c>
      <c r="D92" s="75" t="s">
        <v>128</v>
      </c>
      <c r="E92" s="51"/>
      <c r="F92" s="8">
        <v>69</v>
      </c>
      <c r="G92" s="32">
        <v>10.9</v>
      </c>
      <c r="H92" s="33">
        <v>19.8</v>
      </c>
      <c r="I92" s="35"/>
      <c r="J92" s="91"/>
      <c r="K92" s="11"/>
      <c r="L92" s="12"/>
      <c r="M92" s="36">
        <f t="shared" ref="M92" si="22">IF(L92="0,75 L",K92*J92,IF(L92="0,1 L",K92*G92,IF(L92="0,2 L",K92*H92,IF(L92="0,35 L",K92*I92,))))</f>
        <v>0</v>
      </c>
    </row>
    <row r="93" spans="2:13" ht="13" customHeight="1" x14ac:dyDescent="0.3">
      <c r="B93" s="51"/>
      <c r="C93" s="49"/>
      <c r="D93" s="61" t="s">
        <v>105</v>
      </c>
      <c r="E93" s="51"/>
      <c r="F93" s="37"/>
      <c r="G93" s="37"/>
      <c r="H93" s="37"/>
      <c r="I93" s="37"/>
      <c r="J93" s="37"/>
      <c r="K93" s="9"/>
      <c r="L93" s="10"/>
      <c r="M93" s="36"/>
    </row>
    <row r="94" spans="2:13" ht="13" customHeight="1" x14ac:dyDescent="0.25">
      <c r="B94" s="51"/>
      <c r="C94" s="49">
        <v>2017</v>
      </c>
      <c r="D94" s="57" t="s">
        <v>72</v>
      </c>
      <c r="E94" s="51"/>
      <c r="F94" s="31">
        <v>15.5</v>
      </c>
      <c r="G94" s="32">
        <v>3.8</v>
      </c>
      <c r="H94" s="33">
        <v>6.4</v>
      </c>
      <c r="I94" s="33">
        <v>10</v>
      </c>
      <c r="J94" s="26">
        <v>14</v>
      </c>
      <c r="K94" s="11"/>
      <c r="L94" s="12"/>
      <c r="M94" s="36">
        <f t="shared" ref="M94" si="23">IF(L94="0,75 L",K94*J94,IF(L94="0,1 L",K94*G94,IF(L94="0,2 L",K94*H94,IF(L94="0,35 L",K94*I94,))))</f>
        <v>0</v>
      </c>
    </row>
    <row r="95" spans="2:13" ht="13" customHeight="1" x14ac:dyDescent="0.25">
      <c r="B95" s="51"/>
      <c r="C95" s="49">
        <v>2016</v>
      </c>
      <c r="D95" s="57" t="s">
        <v>73</v>
      </c>
      <c r="E95" s="51"/>
      <c r="F95" s="31">
        <v>79</v>
      </c>
      <c r="G95" s="32">
        <v>12.2</v>
      </c>
      <c r="H95" s="33">
        <v>22.4</v>
      </c>
      <c r="I95" s="35"/>
      <c r="J95" s="34">
        <f>0.9*79</f>
        <v>71.100000000000009</v>
      </c>
      <c r="K95" s="11"/>
      <c r="L95" s="12"/>
      <c r="M95" s="36">
        <f t="shared" ref="M95" si="24">IF(L95="0,75 L",K95*J95,IF(L95="0,1 L",K95*G95,IF(L95="0,2 L",K95*H95,IF(L95="0,35 L",K95*I95,))))</f>
        <v>0</v>
      </c>
    </row>
    <row r="96" spans="2:13" ht="13" customHeight="1" x14ac:dyDescent="0.3">
      <c r="B96" s="51"/>
      <c r="C96" s="49"/>
      <c r="D96" s="61" t="s">
        <v>108</v>
      </c>
      <c r="E96" s="51"/>
      <c r="F96" s="36"/>
      <c r="G96" s="36"/>
      <c r="H96" s="36"/>
      <c r="I96" s="36"/>
      <c r="J96" s="36"/>
      <c r="K96" s="7"/>
      <c r="L96" s="7"/>
      <c r="M96" s="36"/>
    </row>
    <row r="97" spans="2:13" ht="13" customHeight="1" x14ac:dyDescent="0.25">
      <c r="B97" s="51"/>
      <c r="C97" s="49">
        <v>2018</v>
      </c>
      <c r="D97" s="57" t="s">
        <v>70</v>
      </c>
      <c r="E97" s="51"/>
      <c r="F97" s="31">
        <v>20.95</v>
      </c>
      <c r="G97" s="32">
        <v>4.5</v>
      </c>
      <c r="H97" s="33">
        <v>7.7</v>
      </c>
      <c r="I97" s="33">
        <v>12.4</v>
      </c>
      <c r="J97" s="26">
        <v>18.899999999999999</v>
      </c>
      <c r="K97" s="11"/>
      <c r="L97" s="12"/>
      <c r="M97" s="36">
        <f t="shared" ref="M97:M98" si="25">IF(L97="0,75 L",K97*J97,IF(L97="0,1 L",K97*G97,IF(L97="0,2 L",K97*H97,IF(L97="0,35 L",K97*I97,))))</f>
        <v>0</v>
      </c>
    </row>
    <row r="98" spans="2:13" ht="13" customHeight="1" x14ac:dyDescent="0.25">
      <c r="B98" s="51"/>
      <c r="C98" s="49">
        <v>2017</v>
      </c>
      <c r="D98" s="57" t="s">
        <v>71</v>
      </c>
      <c r="E98" s="51"/>
      <c r="F98" s="31">
        <v>25.9</v>
      </c>
      <c r="G98" s="32">
        <v>5.2</v>
      </c>
      <c r="H98" s="33">
        <v>9</v>
      </c>
      <c r="I98" s="33">
        <v>14.5</v>
      </c>
      <c r="J98" s="26">
        <v>23.3</v>
      </c>
      <c r="K98" s="11"/>
      <c r="L98" s="12"/>
      <c r="M98" s="36">
        <f t="shared" si="25"/>
        <v>0</v>
      </c>
    </row>
    <row r="99" spans="2:13" ht="13" customHeight="1" x14ac:dyDescent="0.3">
      <c r="B99" s="51"/>
      <c r="C99" s="49"/>
      <c r="D99" s="58" t="s">
        <v>109</v>
      </c>
      <c r="E99" s="51"/>
      <c r="F99" s="36"/>
      <c r="G99" s="36"/>
      <c r="H99" s="36"/>
      <c r="I99" s="36"/>
      <c r="J99" s="36"/>
      <c r="K99" s="7"/>
      <c r="L99" s="7"/>
      <c r="M99" s="36"/>
    </row>
    <row r="100" spans="2:13" ht="13" customHeight="1" x14ac:dyDescent="0.25">
      <c r="B100" s="51"/>
      <c r="C100" s="49">
        <v>2019</v>
      </c>
      <c r="D100" s="57" t="s">
        <v>67</v>
      </c>
      <c r="E100" s="51"/>
      <c r="F100" s="31">
        <v>9.9499999999999993</v>
      </c>
      <c r="G100" s="32">
        <v>3.1</v>
      </c>
      <c r="H100" s="33">
        <v>5.0999999999999996</v>
      </c>
      <c r="I100" s="33">
        <v>7.9</v>
      </c>
      <c r="J100" s="26">
        <v>9.5</v>
      </c>
      <c r="K100" s="11"/>
      <c r="L100" s="12"/>
      <c r="M100" s="36">
        <f t="shared" ref="M100:M102" si="26">IF(L100="0,75 L",K100*J100,IF(L100="0,1 L",K100*G100,IF(L100="0,2 L",K100*H100,IF(L100="0,35 L",K100*I100,))))</f>
        <v>0</v>
      </c>
    </row>
    <row r="101" spans="2:13" ht="13" customHeight="1" x14ac:dyDescent="0.25">
      <c r="B101" s="51"/>
      <c r="C101" s="49">
        <v>2018</v>
      </c>
      <c r="D101" s="57" t="s">
        <v>156</v>
      </c>
      <c r="E101" s="51"/>
      <c r="F101" s="31">
        <v>23.9</v>
      </c>
      <c r="G101" s="32">
        <v>4.9000000000000004</v>
      </c>
      <c r="H101" s="33">
        <v>8.5</v>
      </c>
      <c r="I101" s="33">
        <v>13.7</v>
      </c>
      <c r="J101" s="26">
        <v>21.5</v>
      </c>
      <c r="K101" s="11"/>
      <c r="L101" s="12"/>
      <c r="M101" s="36"/>
    </row>
    <row r="102" spans="2:13" ht="13" customHeight="1" x14ac:dyDescent="0.25">
      <c r="B102" s="51"/>
      <c r="C102" s="49">
        <v>2017</v>
      </c>
      <c r="D102" s="57" t="s">
        <v>68</v>
      </c>
      <c r="E102" s="51"/>
      <c r="F102" s="31">
        <v>24.8</v>
      </c>
      <c r="G102" s="32">
        <v>5</v>
      </c>
      <c r="H102" s="33">
        <v>8.6999999999999993</v>
      </c>
      <c r="I102" s="33">
        <v>14</v>
      </c>
      <c r="J102" s="26">
        <v>22.3</v>
      </c>
      <c r="K102" s="11"/>
      <c r="L102" s="12"/>
      <c r="M102" s="36">
        <f t="shared" si="26"/>
        <v>0</v>
      </c>
    </row>
    <row r="103" spans="2:13" ht="13" customHeight="1" x14ac:dyDescent="0.25">
      <c r="B103" s="51"/>
      <c r="C103" s="49">
        <v>2018</v>
      </c>
      <c r="D103" s="57" t="s">
        <v>69</v>
      </c>
      <c r="E103" s="51"/>
      <c r="F103" s="31">
        <v>49.9</v>
      </c>
      <c r="G103" s="32">
        <v>8.3000000000000007</v>
      </c>
      <c r="H103" s="33">
        <v>15</v>
      </c>
      <c r="I103" s="35"/>
      <c r="J103" s="91"/>
      <c r="K103" s="11"/>
      <c r="L103" s="12"/>
      <c r="M103" s="36">
        <f t="shared" ref="M103" si="27">IF(L103="0,75 L",K103*J103,IF(L103="0,1 L",K103*G103,IF(L103="0,2 L",K103*H103,IF(L103="0,35 L",K103*I103,))))</f>
        <v>0</v>
      </c>
    </row>
    <row r="104" spans="2:13" ht="13" customHeight="1" x14ac:dyDescent="0.25">
      <c r="B104" s="51"/>
      <c r="C104" s="49">
        <v>2018</v>
      </c>
      <c r="D104" s="57" t="s">
        <v>155</v>
      </c>
      <c r="E104" s="51"/>
      <c r="F104" s="31">
        <v>69</v>
      </c>
      <c r="G104" s="32">
        <v>10.9</v>
      </c>
      <c r="H104" s="33">
        <v>19.8</v>
      </c>
      <c r="I104" s="35"/>
      <c r="J104" s="91"/>
      <c r="K104" s="11"/>
      <c r="L104" s="12"/>
      <c r="M104" s="36"/>
    </row>
    <row r="105" spans="2:13" ht="13" customHeight="1" x14ac:dyDescent="0.3">
      <c r="B105" s="51"/>
      <c r="C105" s="49"/>
      <c r="D105" s="63" t="s">
        <v>106</v>
      </c>
      <c r="E105" s="51"/>
      <c r="F105" s="36"/>
      <c r="G105" s="36"/>
      <c r="H105" s="36"/>
      <c r="I105" s="36"/>
      <c r="J105" s="36"/>
      <c r="K105" s="7"/>
      <c r="L105" s="7"/>
      <c r="M105" s="36"/>
    </row>
    <row r="106" spans="2:13" ht="13" customHeight="1" x14ac:dyDescent="0.25">
      <c r="B106" s="51"/>
      <c r="C106" s="49">
        <v>2016</v>
      </c>
      <c r="D106" s="57" t="s">
        <v>62</v>
      </c>
      <c r="E106" s="51"/>
      <c r="F106" s="31">
        <v>10.5</v>
      </c>
      <c r="G106" s="32">
        <v>3.1</v>
      </c>
      <c r="H106" s="33">
        <v>5.0999999999999996</v>
      </c>
      <c r="I106" s="33">
        <v>7.9</v>
      </c>
      <c r="J106" s="26">
        <v>9.5</v>
      </c>
      <c r="K106" s="11"/>
      <c r="L106" s="12"/>
      <c r="M106" s="36">
        <f t="shared" ref="M106:M107" si="28">IF(L106="0,75 L",K106*J106,IF(L106="0,1 L",K106*G106,IF(L106="0,2 L",K106*H106,IF(L106="0,35 L",K106*I106,))))</f>
        <v>0</v>
      </c>
    </row>
    <row r="107" spans="2:13" ht="13" customHeight="1" x14ac:dyDescent="0.25">
      <c r="B107" s="51"/>
      <c r="C107" s="49">
        <v>2016</v>
      </c>
      <c r="D107" s="57" t="s">
        <v>63</v>
      </c>
      <c r="E107" s="51"/>
      <c r="F107" s="31">
        <v>22.5</v>
      </c>
      <c r="G107" s="32">
        <v>4.7</v>
      </c>
      <c r="H107" s="33">
        <v>8.1</v>
      </c>
      <c r="I107" s="33">
        <v>13</v>
      </c>
      <c r="J107" s="26">
        <v>20.3</v>
      </c>
      <c r="K107" s="11"/>
      <c r="L107" s="12"/>
      <c r="M107" s="36">
        <f t="shared" si="28"/>
        <v>0</v>
      </c>
    </row>
    <row r="108" spans="2:13" ht="13" customHeight="1" x14ac:dyDescent="0.3">
      <c r="B108" s="51"/>
      <c r="C108" s="49"/>
      <c r="D108" s="63" t="s">
        <v>107</v>
      </c>
      <c r="E108" s="51"/>
      <c r="F108" s="36"/>
      <c r="G108" s="36"/>
      <c r="H108" s="36"/>
      <c r="I108" s="36"/>
      <c r="J108" s="36"/>
      <c r="K108" s="7"/>
      <c r="L108" s="7"/>
      <c r="M108" s="36"/>
    </row>
    <row r="109" spans="2:13" ht="13" customHeight="1" x14ac:dyDescent="0.25">
      <c r="B109" s="51"/>
      <c r="C109" s="49">
        <v>2019</v>
      </c>
      <c r="D109" s="57" t="s">
        <v>137</v>
      </c>
      <c r="E109" s="51"/>
      <c r="F109" s="31">
        <v>13.6</v>
      </c>
      <c r="G109" s="32">
        <v>3.5</v>
      </c>
      <c r="H109" s="33">
        <v>5.9</v>
      </c>
      <c r="I109" s="33">
        <v>9.1999999999999993</v>
      </c>
      <c r="J109" s="26">
        <v>12.3</v>
      </c>
      <c r="K109" s="11"/>
      <c r="L109" s="12"/>
      <c r="M109" s="36"/>
    </row>
    <row r="110" spans="2:13" ht="13" customHeight="1" x14ac:dyDescent="0.25">
      <c r="B110" s="51"/>
      <c r="C110" s="49">
        <v>2015</v>
      </c>
      <c r="D110" s="57" t="s">
        <v>64</v>
      </c>
      <c r="E110" s="51"/>
      <c r="F110" s="31">
        <v>16.899999999999999</v>
      </c>
      <c r="G110" s="32">
        <v>4</v>
      </c>
      <c r="H110" s="33">
        <v>6.7</v>
      </c>
      <c r="I110" s="33">
        <v>10.6</v>
      </c>
      <c r="J110" s="26">
        <v>15.2</v>
      </c>
      <c r="K110" s="11"/>
      <c r="L110" s="12"/>
      <c r="M110" s="36">
        <f t="shared" ref="M110:M112" si="29">IF(L110="0,75 L",K110*J110,IF(L110="0,1 L",K110*G110,IF(L110="0,2 L",K110*H110,IF(L110="0,35 L",K110*I110,))))</f>
        <v>0</v>
      </c>
    </row>
    <row r="111" spans="2:13" ht="13" customHeight="1" x14ac:dyDescent="0.25">
      <c r="B111" s="51"/>
      <c r="C111" s="49">
        <v>2017</v>
      </c>
      <c r="D111" s="57" t="s">
        <v>65</v>
      </c>
      <c r="E111" s="51"/>
      <c r="F111" s="31">
        <v>26.9</v>
      </c>
      <c r="G111" s="32">
        <v>5.3</v>
      </c>
      <c r="H111" s="33">
        <v>9.1999999999999993</v>
      </c>
      <c r="I111" s="33">
        <v>14.9</v>
      </c>
      <c r="J111" s="26">
        <v>24.2</v>
      </c>
      <c r="K111" s="11"/>
      <c r="L111" s="12"/>
      <c r="M111" s="36">
        <f t="shared" si="29"/>
        <v>0</v>
      </c>
    </row>
    <row r="112" spans="2:13" ht="13" customHeight="1" x14ac:dyDescent="0.25">
      <c r="B112" s="51"/>
      <c r="C112" s="49">
        <v>2016</v>
      </c>
      <c r="D112" s="57" t="s">
        <v>66</v>
      </c>
      <c r="E112" s="51"/>
      <c r="F112" s="31">
        <v>31.5</v>
      </c>
      <c r="G112" s="32">
        <v>5.9</v>
      </c>
      <c r="H112" s="33">
        <v>10.4</v>
      </c>
      <c r="I112" s="33">
        <v>16.899999999999999</v>
      </c>
      <c r="J112" s="26">
        <v>28.4</v>
      </c>
      <c r="K112" s="11"/>
      <c r="L112" s="12"/>
      <c r="M112" s="36">
        <f t="shared" si="29"/>
        <v>0</v>
      </c>
    </row>
    <row r="113" spans="2:19" ht="13" customHeight="1" x14ac:dyDescent="0.3">
      <c r="B113" s="51"/>
      <c r="C113" s="49"/>
      <c r="D113" s="63" t="s">
        <v>112</v>
      </c>
      <c r="E113" s="51"/>
      <c r="F113" s="36"/>
      <c r="G113" s="36"/>
      <c r="H113" s="36"/>
      <c r="I113" s="36"/>
      <c r="J113" s="36"/>
      <c r="K113" s="7"/>
      <c r="L113" s="7"/>
      <c r="M113" s="36"/>
    </row>
    <row r="114" spans="2:19" ht="13" customHeight="1" x14ac:dyDescent="0.25">
      <c r="B114" s="51"/>
      <c r="C114" s="49">
        <v>2018</v>
      </c>
      <c r="D114" s="57" t="s">
        <v>84</v>
      </c>
      <c r="E114" s="51"/>
      <c r="F114" s="31">
        <v>6.95</v>
      </c>
      <c r="G114" s="32">
        <v>2.7</v>
      </c>
      <c r="H114" s="33">
        <v>4.2</v>
      </c>
      <c r="I114" s="35"/>
      <c r="J114" s="26">
        <v>6.3</v>
      </c>
      <c r="K114" s="11"/>
      <c r="L114" s="12"/>
      <c r="M114" s="36">
        <f t="shared" ref="M114:M117" si="30">IF(L114="0,75 L",K114*J114,IF(L114="0,1 L",K114*G114,IF(L114="0,2 L",K114*H114,IF(L114="0,35 L",K114*I114,))))</f>
        <v>0</v>
      </c>
    </row>
    <row r="115" spans="2:19" ht="13" customHeight="1" x14ac:dyDescent="0.25">
      <c r="B115" s="51"/>
      <c r="C115" s="49">
        <v>2019</v>
      </c>
      <c r="D115" s="57" t="s">
        <v>85</v>
      </c>
      <c r="E115" s="51"/>
      <c r="F115" s="31">
        <v>6.95</v>
      </c>
      <c r="G115" s="32">
        <v>2.7</v>
      </c>
      <c r="H115" s="33">
        <v>4.2</v>
      </c>
      <c r="I115" s="33">
        <v>6.3</v>
      </c>
      <c r="J115" s="26">
        <v>6.3</v>
      </c>
      <c r="K115" s="11"/>
      <c r="L115" s="12"/>
      <c r="M115" s="36">
        <f t="shared" si="30"/>
        <v>0</v>
      </c>
    </row>
    <row r="116" spans="2:19" ht="13" customHeight="1" x14ac:dyDescent="0.25">
      <c r="B116" s="51"/>
      <c r="C116" s="49">
        <v>2017</v>
      </c>
      <c r="D116" s="57" t="s">
        <v>134</v>
      </c>
      <c r="E116" s="51"/>
      <c r="F116" s="31">
        <v>9.9499999999999993</v>
      </c>
      <c r="G116" s="32">
        <v>3.1</v>
      </c>
      <c r="H116" s="33">
        <v>5</v>
      </c>
      <c r="I116" s="33">
        <v>7.6</v>
      </c>
      <c r="J116" s="26">
        <v>8.9</v>
      </c>
      <c r="K116" s="11"/>
      <c r="L116" s="12"/>
      <c r="M116" s="36">
        <f t="shared" si="30"/>
        <v>0</v>
      </c>
    </row>
    <row r="117" spans="2:19" ht="13" customHeight="1" x14ac:dyDescent="0.25">
      <c r="B117" s="51"/>
      <c r="C117" s="49">
        <v>2014</v>
      </c>
      <c r="D117" s="57" t="s">
        <v>97</v>
      </c>
      <c r="E117" s="51"/>
      <c r="F117" s="31">
        <v>21.9</v>
      </c>
      <c r="G117" s="32">
        <v>4.5999999999999996</v>
      </c>
      <c r="H117" s="33">
        <v>8</v>
      </c>
      <c r="I117" s="33">
        <v>12.8</v>
      </c>
      <c r="J117" s="26">
        <v>19.7</v>
      </c>
      <c r="K117" s="11"/>
      <c r="L117" s="12"/>
      <c r="M117" s="36">
        <f t="shared" si="30"/>
        <v>0</v>
      </c>
    </row>
    <row r="118" spans="2:19" ht="13" customHeight="1" x14ac:dyDescent="0.3">
      <c r="B118" s="51"/>
      <c r="C118" s="49"/>
      <c r="D118" s="63" t="s">
        <v>110</v>
      </c>
      <c r="E118" s="36"/>
      <c r="F118" s="36"/>
      <c r="G118" s="36"/>
      <c r="H118" s="36"/>
      <c r="I118" s="36"/>
      <c r="J118" s="36"/>
      <c r="K118" s="7"/>
      <c r="L118" s="7"/>
      <c r="M118" s="36"/>
    </row>
    <row r="119" spans="2:19" ht="13" customHeight="1" x14ac:dyDescent="0.25">
      <c r="B119" s="51"/>
      <c r="C119" s="49">
        <v>2019</v>
      </c>
      <c r="D119" s="57" t="s">
        <v>86</v>
      </c>
      <c r="E119" s="51"/>
      <c r="F119" s="31">
        <v>7.95</v>
      </c>
      <c r="G119" s="32">
        <v>2.8</v>
      </c>
      <c r="H119" s="33">
        <v>4.5</v>
      </c>
      <c r="I119" s="33">
        <v>6.8</v>
      </c>
      <c r="J119" s="26">
        <v>7.2</v>
      </c>
      <c r="K119" s="11"/>
      <c r="L119" s="12"/>
      <c r="M119" s="36">
        <f t="shared" ref="M119:M121" si="31">IF(L119="0,75 L",K119*J119,IF(L119="0,1 L",K119*G119,IF(L119="0,2 L",K119*H119,IF(L119="0,35 L",K119*I119,))))</f>
        <v>0</v>
      </c>
    </row>
    <row r="120" spans="2:19" ht="13" customHeight="1" x14ac:dyDescent="0.25">
      <c r="B120" s="51"/>
      <c r="C120" s="49">
        <v>2018</v>
      </c>
      <c r="D120" s="57" t="s">
        <v>138</v>
      </c>
      <c r="E120" s="51"/>
      <c r="F120" s="31">
        <v>9.9499999999999993</v>
      </c>
      <c r="G120" s="32">
        <v>3.1</v>
      </c>
      <c r="H120" s="33">
        <v>5</v>
      </c>
      <c r="I120" s="33">
        <v>7.8</v>
      </c>
      <c r="J120" s="26">
        <v>9</v>
      </c>
      <c r="K120" s="11"/>
      <c r="L120" s="12"/>
      <c r="M120" s="36"/>
    </row>
    <row r="121" spans="2:19" ht="13" customHeight="1" x14ac:dyDescent="0.25">
      <c r="B121" s="51"/>
      <c r="C121" s="49">
        <v>2018</v>
      </c>
      <c r="D121" s="57" t="s">
        <v>75</v>
      </c>
      <c r="E121" s="51"/>
      <c r="F121" s="31">
        <v>20.9</v>
      </c>
      <c r="G121" s="32">
        <v>4.5</v>
      </c>
      <c r="H121" s="33">
        <v>7.7</v>
      </c>
      <c r="I121" s="33">
        <v>12.4</v>
      </c>
      <c r="J121" s="26">
        <v>18.8</v>
      </c>
      <c r="K121" s="11"/>
      <c r="L121" s="12"/>
      <c r="M121" s="36">
        <f t="shared" si="31"/>
        <v>0</v>
      </c>
    </row>
    <row r="122" spans="2:19" ht="13" customHeight="1" x14ac:dyDescent="0.25">
      <c r="B122" s="51"/>
      <c r="C122" s="49">
        <v>2017</v>
      </c>
      <c r="D122" s="57" t="s">
        <v>157</v>
      </c>
      <c r="E122" s="51"/>
      <c r="F122" s="31">
        <v>72.5</v>
      </c>
      <c r="G122" s="32">
        <v>11.3</v>
      </c>
      <c r="H122" s="33">
        <v>21.1</v>
      </c>
      <c r="I122" s="35"/>
      <c r="J122" s="91"/>
      <c r="K122" s="11"/>
      <c r="L122" s="12"/>
      <c r="M122" s="36"/>
    </row>
    <row r="123" spans="2:19" ht="13" customHeight="1" x14ac:dyDescent="0.3">
      <c r="B123" s="51"/>
      <c r="C123" s="49"/>
      <c r="D123" s="63" t="s">
        <v>111</v>
      </c>
      <c r="E123" s="36">
        <f t="shared" ref="E123" si="32">IF(D123="0,75 L",C123*B123,IF(D123="0,1 L",C123*#REF!,IF(D123="0,2 L",C123*#REF!,IF(D123="0,35 L",C123*A123,))))</f>
        <v>0</v>
      </c>
      <c r="F123" s="36">
        <f t="shared" ref="F123:J123" si="33">IF(E123="0,75 L",D123*C123,IF(E123="0,1 L",D123*#REF!,IF(E123="0,2 L",D123*A123,IF(E123="0,35 L",D123*B123,))))</f>
        <v>0</v>
      </c>
      <c r="G123" s="36">
        <f t="shared" si="33"/>
        <v>0</v>
      </c>
      <c r="H123" s="36">
        <f t="shared" si="33"/>
        <v>0</v>
      </c>
      <c r="I123" s="36">
        <f t="shared" si="33"/>
        <v>0</v>
      </c>
      <c r="J123" s="36">
        <f t="shared" si="33"/>
        <v>0</v>
      </c>
      <c r="K123" s="7"/>
      <c r="L123" s="7"/>
      <c r="M123" s="36">
        <f t="shared" ref="M123:M124" si="34">IF(L123="0,75 L",K123*J123,IF(L123="0,1 L",K123*G123,IF(L123="0,2 L",K123*H123,IF(L123="0,35 L",K123*I123,))))</f>
        <v>0</v>
      </c>
    </row>
    <row r="124" spans="2:19" ht="13" customHeight="1" x14ac:dyDescent="0.25">
      <c r="B124" s="51"/>
      <c r="C124" s="49">
        <v>2013</v>
      </c>
      <c r="D124" s="57" t="s">
        <v>76</v>
      </c>
      <c r="E124" s="51"/>
      <c r="F124" s="31">
        <v>10.5</v>
      </c>
      <c r="G124" s="32">
        <v>3.1</v>
      </c>
      <c r="H124" s="33">
        <v>5.0999999999999996</v>
      </c>
      <c r="I124" s="33">
        <v>7.9</v>
      </c>
      <c r="J124" s="26">
        <v>9.5</v>
      </c>
      <c r="K124" s="11"/>
      <c r="L124" s="12"/>
      <c r="M124" s="36">
        <f t="shared" si="34"/>
        <v>0</v>
      </c>
    </row>
    <row r="125" spans="2:19" ht="13" customHeight="1" x14ac:dyDescent="0.25">
      <c r="B125" s="51"/>
      <c r="C125" s="49"/>
      <c r="D125" s="64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</row>
    <row r="126" spans="2:19" ht="13" customHeight="1" x14ac:dyDescent="0.3">
      <c r="B126" s="51"/>
      <c r="C126" s="49"/>
      <c r="D126" s="53" t="s">
        <v>37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</row>
    <row r="127" spans="2:19" ht="13" customHeight="1" x14ac:dyDescent="0.3">
      <c r="B127" s="51"/>
      <c r="C127" s="49"/>
      <c r="D127" s="61" t="s">
        <v>87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</row>
    <row r="128" spans="2:19" ht="13" customHeight="1" x14ac:dyDescent="0.25">
      <c r="B128" s="51"/>
      <c r="C128" s="49">
        <v>2013</v>
      </c>
      <c r="D128" s="57" t="s">
        <v>88</v>
      </c>
      <c r="E128" s="51"/>
      <c r="F128" s="31">
        <v>10.95</v>
      </c>
      <c r="G128" s="32">
        <v>3.2</v>
      </c>
      <c r="H128" s="33">
        <v>5.2</v>
      </c>
      <c r="I128" s="33">
        <v>8.1</v>
      </c>
      <c r="J128" s="26">
        <v>9.9</v>
      </c>
      <c r="K128" s="11"/>
      <c r="L128" s="12"/>
      <c r="M128" s="36">
        <f t="shared" ref="M128:M129" si="35">IF(L128="0,75 L",K128*J128,IF(L128="0,1 L",K128*G128,IF(L128="0,2 L",K128*H128,IF(L128="0,35 L",K128*I128,))))</f>
        <v>0</v>
      </c>
    </row>
    <row r="129" spans="2:17" ht="13" customHeight="1" x14ac:dyDescent="0.25">
      <c r="B129" s="51"/>
      <c r="C129" s="49">
        <v>2013</v>
      </c>
      <c r="D129" s="57" t="s">
        <v>140</v>
      </c>
      <c r="E129" s="51"/>
      <c r="F129" s="31">
        <v>22.95</v>
      </c>
      <c r="G129" s="32">
        <v>4.8</v>
      </c>
      <c r="H129" s="33">
        <v>8.1999999999999993</v>
      </c>
      <c r="I129" s="33">
        <v>13.2</v>
      </c>
      <c r="J129" s="26">
        <v>20.7</v>
      </c>
      <c r="K129" s="11"/>
      <c r="L129" s="12"/>
      <c r="M129" s="36">
        <f t="shared" si="35"/>
        <v>0</v>
      </c>
    </row>
    <row r="130" spans="2:17" ht="13" customHeight="1" x14ac:dyDescent="0.3">
      <c r="B130" s="51"/>
      <c r="C130" s="49"/>
      <c r="D130" s="61" t="s">
        <v>50</v>
      </c>
      <c r="E130" s="36"/>
      <c r="F130" s="36"/>
      <c r="G130" s="36"/>
      <c r="H130" s="36"/>
      <c r="I130" s="36"/>
      <c r="J130" s="36"/>
      <c r="K130" s="7"/>
      <c r="L130" s="7"/>
      <c r="M130" s="36"/>
    </row>
    <row r="131" spans="2:17" ht="13" customHeight="1" x14ac:dyDescent="0.25">
      <c r="B131" s="51"/>
      <c r="C131" s="49">
        <v>2015</v>
      </c>
      <c r="D131" s="57" t="s">
        <v>78</v>
      </c>
      <c r="E131" s="51"/>
      <c r="F131" s="31">
        <v>15.5</v>
      </c>
      <c r="G131" s="32">
        <v>3.8</v>
      </c>
      <c r="H131" s="33">
        <v>6.4</v>
      </c>
      <c r="I131" s="33">
        <v>10</v>
      </c>
      <c r="J131" s="26">
        <v>14</v>
      </c>
      <c r="K131" s="11"/>
      <c r="L131" s="12"/>
      <c r="M131" s="36">
        <f t="shared" ref="M131:M135" si="36">IF(L131="0,75 L",K131*J131,IF(L131="0,1 L",K131*G131,IF(L131="0,2 L",K131*H131,IF(L131="0,35 L",K131*I131,))))</f>
        <v>0</v>
      </c>
    </row>
    <row r="132" spans="2:17" ht="13" customHeight="1" x14ac:dyDescent="0.25">
      <c r="B132" s="51"/>
      <c r="C132" s="49">
        <v>2016</v>
      </c>
      <c r="D132" s="57" t="s">
        <v>51</v>
      </c>
      <c r="E132" s="51"/>
      <c r="F132" s="31">
        <v>16.5</v>
      </c>
      <c r="G132" s="32">
        <v>3.9</v>
      </c>
      <c r="H132" s="33">
        <v>6.6</v>
      </c>
      <c r="I132" s="33">
        <v>10.5</v>
      </c>
      <c r="J132" s="26">
        <v>14.9</v>
      </c>
      <c r="K132" s="11"/>
      <c r="L132" s="12"/>
      <c r="M132" s="36">
        <f t="shared" si="36"/>
        <v>0</v>
      </c>
    </row>
    <row r="133" spans="2:17" ht="13" customHeight="1" x14ac:dyDescent="0.25">
      <c r="B133" s="51"/>
      <c r="C133" s="49">
        <v>2017</v>
      </c>
      <c r="D133" s="57" t="s">
        <v>51</v>
      </c>
      <c r="E133" s="51"/>
      <c r="F133" s="31">
        <v>16.5</v>
      </c>
      <c r="G133" s="32">
        <v>3.9</v>
      </c>
      <c r="H133" s="33">
        <v>6.6</v>
      </c>
      <c r="I133" s="33">
        <v>10.5</v>
      </c>
      <c r="J133" s="26">
        <v>14.9</v>
      </c>
      <c r="K133" s="11"/>
      <c r="L133" s="12"/>
      <c r="M133" s="36">
        <f t="shared" si="36"/>
        <v>0</v>
      </c>
    </row>
    <row r="134" spans="2:17" ht="13" customHeight="1" x14ac:dyDescent="0.25">
      <c r="B134" s="51"/>
      <c r="C134" s="49">
        <v>2016</v>
      </c>
      <c r="D134" s="57" t="s">
        <v>52</v>
      </c>
      <c r="E134" s="51"/>
      <c r="F134" s="31">
        <v>21.8</v>
      </c>
      <c r="G134" s="32">
        <v>4.5999999999999996</v>
      </c>
      <c r="H134" s="33">
        <v>8</v>
      </c>
      <c r="I134" s="33">
        <v>12.7</v>
      </c>
      <c r="J134" s="26">
        <v>19.600000000000001</v>
      </c>
      <c r="K134" s="11"/>
      <c r="L134" s="12"/>
      <c r="M134" s="36">
        <f t="shared" si="36"/>
        <v>0</v>
      </c>
    </row>
    <row r="135" spans="2:17" ht="13" customHeight="1" x14ac:dyDescent="0.25">
      <c r="B135" s="51"/>
      <c r="C135" s="49">
        <v>2016</v>
      </c>
      <c r="D135" s="57" t="s">
        <v>53</v>
      </c>
      <c r="E135" s="49" t="s">
        <v>139</v>
      </c>
      <c r="F135" s="31">
        <v>39.9</v>
      </c>
      <c r="G135" s="32">
        <v>7</v>
      </c>
      <c r="H135" s="33">
        <v>12.5</v>
      </c>
      <c r="I135" s="33">
        <v>20.6</v>
      </c>
      <c r="J135" s="26">
        <v>35.9</v>
      </c>
      <c r="K135" s="11"/>
      <c r="L135" s="12"/>
      <c r="M135" s="36">
        <f t="shared" si="36"/>
        <v>0</v>
      </c>
    </row>
    <row r="136" spans="2:17" ht="13" customHeight="1" x14ac:dyDescent="0.3">
      <c r="B136" s="51"/>
      <c r="C136" s="49"/>
      <c r="D136" s="65" t="s">
        <v>80</v>
      </c>
      <c r="E136" s="38"/>
      <c r="F136" s="38"/>
      <c r="G136" s="38"/>
      <c r="H136" s="38"/>
      <c r="I136" s="38"/>
      <c r="J136" s="38"/>
      <c r="K136" s="52"/>
      <c r="L136" s="52"/>
      <c r="M136" s="38"/>
      <c r="N136" s="15"/>
      <c r="O136" s="15"/>
      <c r="P136" s="15"/>
      <c r="Q136" s="15"/>
    </row>
    <row r="137" spans="2:17" ht="13" customHeight="1" x14ac:dyDescent="0.25">
      <c r="B137" s="51"/>
      <c r="C137" s="49">
        <v>2014</v>
      </c>
      <c r="D137" s="57" t="s">
        <v>81</v>
      </c>
      <c r="E137" s="51"/>
      <c r="F137" s="31">
        <v>12.9</v>
      </c>
      <c r="G137" s="32">
        <v>3.4</v>
      </c>
      <c r="H137" s="33">
        <v>5.7</v>
      </c>
      <c r="I137" s="33">
        <v>8.9</v>
      </c>
      <c r="J137" s="26">
        <v>11.6</v>
      </c>
      <c r="K137" s="11"/>
      <c r="L137" s="12"/>
      <c r="M137" s="36">
        <f t="shared" ref="M137:M139" si="37">IF(L137="0,75 L",K137*J137,IF(L137="0,1 L",K137*G137,IF(L137="0,2 L",K137*H137,IF(L137="0,35 L",K137*I137,))))</f>
        <v>0</v>
      </c>
    </row>
    <row r="138" spans="2:17" ht="13" customHeight="1" x14ac:dyDescent="0.25">
      <c r="B138" s="51"/>
      <c r="C138" s="49">
        <v>2018</v>
      </c>
      <c r="D138" s="57" t="s">
        <v>82</v>
      </c>
      <c r="E138" s="51"/>
      <c r="F138" s="31">
        <v>13.6</v>
      </c>
      <c r="G138" s="32">
        <v>3.5</v>
      </c>
      <c r="H138" s="33">
        <v>5.9</v>
      </c>
      <c r="I138" s="33">
        <v>9.1999999999999993</v>
      </c>
      <c r="J138" s="26">
        <v>12.3</v>
      </c>
      <c r="K138" s="11"/>
      <c r="L138" s="12"/>
      <c r="M138" s="36">
        <f t="shared" si="37"/>
        <v>0</v>
      </c>
    </row>
    <row r="139" spans="2:17" ht="13" customHeight="1" x14ac:dyDescent="0.25">
      <c r="B139" s="51"/>
      <c r="C139" s="49">
        <v>2018</v>
      </c>
      <c r="D139" s="57" t="s">
        <v>83</v>
      </c>
      <c r="E139" s="51"/>
      <c r="F139" s="31">
        <v>13.7</v>
      </c>
      <c r="G139" s="32">
        <v>3.6</v>
      </c>
      <c r="H139" s="33">
        <v>5.9</v>
      </c>
      <c r="I139" s="33">
        <v>9.1999999999999993</v>
      </c>
      <c r="J139" s="26">
        <v>12.4</v>
      </c>
      <c r="K139" s="11"/>
      <c r="L139" s="12"/>
      <c r="M139" s="36">
        <f t="shared" si="37"/>
        <v>0</v>
      </c>
    </row>
    <row r="140" spans="2:17" ht="13" customHeight="1" x14ac:dyDescent="0.25">
      <c r="B140" s="51"/>
      <c r="C140" s="49"/>
      <c r="D140" s="76" t="s">
        <v>130</v>
      </c>
      <c r="E140" s="51"/>
      <c r="F140" s="77">
        <f t="shared" ref="F140:J140" si="38">SUM(F137:F139)</f>
        <v>40.200000000000003</v>
      </c>
      <c r="G140" s="77">
        <f t="shared" si="38"/>
        <v>10.5</v>
      </c>
      <c r="H140" s="77">
        <f t="shared" si="38"/>
        <v>17.5</v>
      </c>
      <c r="I140" s="77">
        <f t="shared" si="38"/>
        <v>27.3</v>
      </c>
      <c r="J140" s="78">
        <f t="shared" si="38"/>
        <v>36.299999999999997</v>
      </c>
      <c r="K140" s="11"/>
      <c r="L140" s="12"/>
      <c r="M140" s="36">
        <f t="shared" ref="M140" si="39">IF(L140="0,75 L",K140*J140,IF(L140="0,1 L",K140*G140,IF(L140="0,2 L",K140*H140,IF(L140="0,35 L",K140*I140,))))</f>
        <v>0</v>
      </c>
    </row>
    <row r="141" spans="2:17" ht="13" customHeight="1" x14ac:dyDescent="0.3">
      <c r="B141" s="51"/>
      <c r="C141" s="49"/>
      <c r="D141" s="61" t="s">
        <v>38</v>
      </c>
      <c r="E141" s="36"/>
      <c r="F141" s="36"/>
      <c r="G141" s="36"/>
      <c r="H141" s="36"/>
      <c r="I141" s="36"/>
      <c r="J141" s="36"/>
      <c r="K141" s="7"/>
      <c r="L141" s="7"/>
      <c r="M141" s="36"/>
    </row>
    <row r="142" spans="2:17" ht="13" customHeight="1" x14ac:dyDescent="0.25">
      <c r="B142" s="51"/>
      <c r="C142" s="49">
        <v>2017</v>
      </c>
      <c r="D142" s="57" t="s">
        <v>39</v>
      </c>
      <c r="E142" s="51"/>
      <c r="F142" s="31">
        <v>17.8</v>
      </c>
      <c r="G142" s="32">
        <v>4.0999999999999996</v>
      </c>
      <c r="H142" s="33">
        <v>6.9</v>
      </c>
      <c r="I142" s="33">
        <v>11</v>
      </c>
      <c r="J142" s="26">
        <v>16</v>
      </c>
      <c r="K142" s="11"/>
      <c r="L142" s="12"/>
      <c r="M142" s="36">
        <f t="shared" ref="M142:M158" si="40">IF(L142="0,75 L",K142*J142,IF(L142="0,1 L",K142*G142,IF(L142="0,2 L",K142*H142,IF(L142="0,35 L",K142*I142,))))</f>
        <v>0</v>
      </c>
    </row>
    <row r="143" spans="2:17" ht="13" customHeight="1" x14ac:dyDescent="0.25">
      <c r="B143" s="51"/>
      <c r="C143" s="49">
        <v>2015</v>
      </c>
      <c r="D143" s="57" t="s">
        <v>40</v>
      </c>
      <c r="E143" s="46"/>
      <c r="F143" s="31">
        <v>22</v>
      </c>
      <c r="G143" s="32">
        <v>4.5999999999999996</v>
      </c>
      <c r="H143" s="33">
        <v>8</v>
      </c>
      <c r="I143" s="33">
        <v>12.8</v>
      </c>
      <c r="J143" s="26">
        <v>19.8</v>
      </c>
      <c r="K143" s="11"/>
      <c r="L143" s="12"/>
      <c r="M143" s="36">
        <f t="shared" si="40"/>
        <v>0</v>
      </c>
    </row>
    <row r="144" spans="2:17" ht="13" customHeight="1" x14ac:dyDescent="0.25">
      <c r="B144" s="51"/>
      <c r="C144" s="49">
        <v>2015</v>
      </c>
      <c r="D144" s="57" t="s">
        <v>41</v>
      </c>
      <c r="E144" s="46"/>
      <c r="F144" s="31">
        <v>22</v>
      </c>
      <c r="G144" s="32">
        <v>4.5999999999999996</v>
      </c>
      <c r="H144" s="33">
        <v>8</v>
      </c>
      <c r="I144" s="33">
        <v>12.8</v>
      </c>
      <c r="J144" s="26">
        <v>19.8</v>
      </c>
      <c r="K144" s="11"/>
      <c r="L144" s="12"/>
      <c r="M144" s="36">
        <f t="shared" si="40"/>
        <v>0</v>
      </c>
    </row>
    <row r="145" spans="2:13" ht="13" customHeight="1" x14ac:dyDescent="0.25">
      <c r="B145" s="51"/>
      <c r="C145" s="49">
        <v>2018</v>
      </c>
      <c r="D145" s="57" t="s">
        <v>42</v>
      </c>
      <c r="E145" s="46"/>
      <c r="F145" s="31">
        <v>22</v>
      </c>
      <c r="G145" s="32">
        <v>4.5999999999999996</v>
      </c>
      <c r="H145" s="33">
        <v>8</v>
      </c>
      <c r="I145" s="33">
        <v>12.8</v>
      </c>
      <c r="J145" s="26">
        <v>19.8</v>
      </c>
      <c r="K145" s="11"/>
      <c r="L145" s="12"/>
      <c r="M145" s="36">
        <f t="shared" si="40"/>
        <v>0</v>
      </c>
    </row>
    <row r="146" spans="2:13" ht="13" customHeight="1" x14ac:dyDescent="0.25">
      <c r="B146" s="51"/>
      <c r="C146" s="49">
        <v>2017</v>
      </c>
      <c r="D146" s="57" t="s">
        <v>43</v>
      </c>
      <c r="E146" s="46"/>
      <c r="F146" s="31">
        <v>22</v>
      </c>
      <c r="G146" s="32">
        <v>4.5999999999999996</v>
      </c>
      <c r="H146" s="33">
        <v>8</v>
      </c>
      <c r="I146" s="33">
        <v>12.8</v>
      </c>
      <c r="J146" s="26">
        <v>19.8</v>
      </c>
      <c r="K146" s="11"/>
      <c r="L146" s="12"/>
      <c r="M146" s="36">
        <f t="shared" si="40"/>
        <v>0</v>
      </c>
    </row>
    <row r="147" spans="2:13" ht="13" customHeight="1" x14ac:dyDescent="0.25">
      <c r="B147" s="51"/>
      <c r="C147" s="49">
        <v>2017</v>
      </c>
      <c r="D147" s="57" t="s">
        <v>44</v>
      </c>
      <c r="E147" s="51"/>
      <c r="F147" s="31">
        <v>28.95</v>
      </c>
      <c r="G147" s="32">
        <v>5.6</v>
      </c>
      <c r="H147" s="33">
        <v>9.8000000000000007</v>
      </c>
      <c r="I147" s="33">
        <v>15.8</v>
      </c>
      <c r="J147" s="26">
        <v>26.1</v>
      </c>
      <c r="K147" s="11"/>
      <c r="L147" s="12"/>
      <c r="M147" s="36">
        <f t="shared" si="40"/>
        <v>0</v>
      </c>
    </row>
    <row r="148" spans="2:13" ht="13" customHeight="1" x14ac:dyDescent="0.25">
      <c r="B148" s="51"/>
      <c r="C148" s="49">
        <v>2016</v>
      </c>
      <c r="D148" s="57" t="s">
        <v>45</v>
      </c>
      <c r="E148" s="51"/>
      <c r="F148" s="31">
        <v>28.95</v>
      </c>
      <c r="G148" s="32">
        <v>5.6</v>
      </c>
      <c r="H148" s="33">
        <v>9.8000000000000007</v>
      </c>
      <c r="I148" s="33">
        <v>15.8</v>
      </c>
      <c r="J148" s="26">
        <v>26.1</v>
      </c>
      <c r="K148" s="11"/>
      <c r="L148" s="12"/>
      <c r="M148" s="36">
        <f t="shared" si="40"/>
        <v>0</v>
      </c>
    </row>
    <row r="149" spans="2:13" ht="13" customHeight="1" x14ac:dyDescent="0.25">
      <c r="B149" s="51"/>
      <c r="C149" s="49">
        <v>2016</v>
      </c>
      <c r="D149" s="57" t="s">
        <v>46</v>
      </c>
      <c r="E149" s="51"/>
      <c r="F149" s="31">
        <v>28.95</v>
      </c>
      <c r="G149" s="32">
        <v>5.6</v>
      </c>
      <c r="H149" s="33">
        <v>9.8000000000000007</v>
      </c>
      <c r="I149" s="33">
        <v>15.8</v>
      </c>
      <c r="J149" s="26">
        <v>26.1</v>
      </c>
      <c r="K149" s="11"/>
      <c r="L149" s="12"/>
      <c r="M149" s="36">
        <f t="shared" si="40"/>
        <v>0</v>
      </c>
    </row>
    <row r="150" spans="2:13" ht="13" customHeight="1" x14ac:dyDescent="0.25">
      <c r="B150" s="51"/>
      <c r="C150" s="49">
        <v>2016</v>
      </c>
      <c r="D150" s="57" t="s">
        <v>47</v>
      </c>
      <c r="E150" s="51"/>
      <c r="F150" s="31">
        <v>39.9</v>
      </c>
      <c r="G150" s="32">
        <v>7</v>
      </c>
      <c r="H150" s="33">
        <v>12.5</v>
      </c>
      <c r="I150" s="33">
        <v>20.6</v>
      </c>
      <c r="J150" s="26">
        <v>35.9</v>
      </c>
      <c r="K150" s="11"/>
      <c r="L150" s="12"/>
      <c r="M150" s="36">
        <f t="shared" si="40"/>
        <v>0</v>
      </c>
    </row>
    <row r="151" spans="2:13" ht="13" customHeight="1" x14ac:dyDescent="0.25">
      <c r="B151" s="51"/>
      <c r="C151" s="49">
        <v>2017</v>
      </c>
      <c r="D151" s="57" t="s">
        <v>48</v>
      </c>
      <c r="E151" s="51"/>
      <c r="F151" s="31">
        <v>63</v>
      </c>
      <c r="G151" s="32">
        <v>10.1</v>
      </c>
      <c r="H151" s="33">
        <v>18.3</v>
      </c>
      <c r="I151" s="35"/>
      <c r="J151" s="26">
        <v>56.7</v>
      </c>
      <c r="K151" s="11"/>
      <c r="L151" s="12"/>
      <c r="M151" s="36">
        <f t="shared" ref="M151:M152" si="41">IF(L151="0,75 L",K151*J151,IF(L151="0,1 L",K151*G151,IF(L151="0,2 L",K151*H151,IF(L151="0,35 L",K151*I151,))))</f>
        <v>0</v>
      </c>
    </row>
    <row r="152" spans="2:13" ht="13" customHeight="1" x14ac:dyDescent="0.25">
      <c r="B152" s="51"/>
      <c r="C152" s="49">
        <v>2017</v>
      </c>
      <c r="D152" s="57" t="s">
        <v>49</v>
      </c>
      <c r="E152" s="51"/>
      <c r="F152" s="31">
        <v>63</v>
      </c>
      <c r="G152" s="32">
        <v>10.1</v>
      </c>
      <c r="H152" s="33">
        <v>18.3</v>
      </c>
      <c r="I152" s="35"/>
      <c r="J152" s="26">
        <v>56.7</v>
      </c>
      <c r="K152" s="11"/>
      <c r="L152" s="12"/>
      <c r="M152" s="36">
        <f t="shared" si="41"/>
        <v>0</v>
      </c>
    </row>
    <row r="153" spans="2:13" ht="13" customHeight="1" x14ac:dyDescent="0.3">
      <c r="B153" s="51"/>
      <c r="C153" s="49"/>
      <c r="D153" s="61" t="s">
        <v>113</v>
      </c>
      <c r="E153" s="36"/>
      <c r="F153" s="36"/>
      <c r="G153" s="36"/>
      <c r="H153" s="36"/>
      <c r="I153" s="36"/>
      <c r="J153" s="36"/>
      <c r="K153" s="7"/>
      <c r="L153" s="7"/>
      <c r="M153" s="36"/>
    </row>
    <row r="154" spans="2:13" ht="13" customHeight="1" x14ac:dyDescent="0.25">
      <c r="B154" s="51"/>
      <c r="C154" s="49">
        <v>2017</v>
      </c>
      <c r="D154" s="57" t="s">
        <v>114</v>
      </c>
      <c r="E154" s="51"/>
      <c r="F154" s="31">
        <v>30.5</v>
      </c>
      <c r="G154" s="32">
        <v>5.8</v>
      </c>
      <c r="H154" s="33">
        <v>10.1</v>
      </c>
      <c r="I154" s="33">
        <v>16.5</v>
      </c>
      <c r="J154" s="26">
        <v>27.5</v>
      </c>
      <c r="K154" s="11"/>
      <c r="L154" s="12"/>
      <c r="M154" s="36">
        <f t="shared" ref="M154:M157" si="42">IF(L154="0,75 L",K154*J154,IF(L154="0,1 L",K154*G154,IF(L154="0,2 L",K154*H154,IF(L154="0,35 L",K154*I154,))))</f>
        <v>0</v>
      </c>
    </row>
    <row r="155" spans="2:13" ht="13" customHeight="1" x14ac:dyDescent="0.25">
      <c r="B155" s="51"/>
      <c r="C155" s="49">
        <v>2018</v>
      </c>
      <c r="D155" s="57" t="s">
        <v>158</v>
      </c>
      <c r="E155" s="51"/>
      <c r="F155" s="31">
        <v>30.9</v>
      </c>
      <c r="G155" s="32">
        <v>5.8</v>
      </c>
      <c r="H155" s="33">
        <v>10.199999999999999</v>
      </c>
      <c r="I155" s="33">
        <v>16.7</v>
      </c>
      <c r="J155" s="26">
        <v>27.8</v>
      </c>
      <c r="K155" s="11"/>
      <c r="L155" s="12"/>
      <c r="M155" s="36">
        <f t="shared" si="42"/>
        <v>0</v>
      </c>
    </row>
    <row r="156" spans="2:13" ht="13" customHeight="1" x14ac:dyDescent="0.25">
      <c r="B156" s="51"/>
      <c r="C156" s="49">
        <v>2018</v>
      </c>
      <c r="D156" s="57" t="s">
        <v>115</v>
      </c>
      <c r="E156" s="51"/>
      <c r="F156" s="31">
        <v>39</v>
      </c>
      <c r="G156" s="32">
        <v>6.9</v>
      </c>
      <c r="H156" s="33">
        <v>12.3</v>
      </c>
      <c r="I156" s="33">
        <v>20.2</v>
      </c>
      <c r="J156" s="26">
        <v>35.1</v>
      </c>
      <c r="K156" s="11"/>
      <c r="L156" s="12"/>
      <c r="M156" s="36">
        <f t="shared" si="42"/>
        <v>0</v>
      </c>
    </row>
    <row r="157" spans="2:13" ht="13" customHeight="1" x14ac:dyDescent="0.25">
      <c r="B157" s="51"/>
      <c r="C157" s="49">
        <v>2016</v>
      </c>
      <c r="D157" s="66" t="s">
        <v>116</v>
      </c>
      <c r="E157" s="22"/>
      <c r="F157" s="23">
        <v>58.95</v>
      </c>
      <c r="G157" s="24">
        <v>9.5</v>
      </c>
      <c r="H157" s="25">
        <v>17.3</v>
      </c>
      <c r="I157" s="35"/>
      <c r="J157" s="91"/>
      <c r="K157" s="11"/>
      <c r="L157" s="12"/>
      <c r="M157" s="36">
        <f t="shared" si="42"/>
        <v>0</v>
      </c>
    </row>
    <row r="158" spans="2:13" ht="13" customHeight="1" x14ac:dyDescent="0.25">
      <c r="B158" s="51"/>
      <c r="C158" s="93">
        <v>2016</v>
      </c>
      <c r="D158" s="75" t="s">
        <v>129</v>
      </c>
      <c r="F158" s="23">
        <v>68</v>
      </c>
      <c r="G158" s="24">
        <v>10.7</v>
      </c>
      <c r="H158" s="25">
        <v>19.899999999999999</v>
      </c>
      <c r="I158" s="35"/>
      <c r="J158" s="91"/>
      <c r="K158" s="11"/>
      <c r="L158" s="12"/>
      <c r="M158" s="36">
        <f t="shared" si="40"/>
        <v>0</v>
      </c>
    </row>
    <row r="159" spans="2:13" ht="13" customHeight="1" x14ac:dyDescent="0.25">
      <c r="B159" s="85"/>
      <c r="F159" s="23"/>
      <c r="G159" s="23"/>
      <c r="H159" s="23"/>
      <c r="I159" s="23"/>
      <c r="J159" s="23"/>
      <c r="K159" s="9"/>
      <c r="L159" s="10"/>
      <c r="M159" s="36"/>
    </row>
    <row r="160" spans="2:13" ht="13" customHeight="1" x14ac:dyDescent="0.25">
      <c r="B160" s="85"/>
      <c r="F160" s="23"/>
      <c r="G160" s="23"/>
      <c r="H160" s="23"/>
      <c r="I160" s="23"/>
      <c r="J160" s="23"/>
      <c r="K160" s="9"/>
      <c r="L160" s="10"/>
      <c r="M160" s="36"/>
    </row>
    <row r="161" spans="2:13" ht="13" customHeight="1" x14ac:dyDescent="0.3">
      <c r="B161" s="85"/>
      <c r="F161" s="8"/>
      <c r="G161" s="8"/>
      <c r="H161" s="8"/>
      <c r="I161" s="8"/>
      <c r="J161" s="94" t="s">
        <v>34</v>
      </c>
      <c r="K161" s="94"/>
      <c r="L161" s="94"/>
      <c r="M161" s="39">
        <f>SUM(M11:M159)</f>
        <v>0</v>
      </c>
    </row>
    <row r="162" spans="2:13" ht="13" customHeight="1" thickBot="1" x14ac:dyDescent="0.35">
      <c r="B162" s="85"/>
      <c r="F162" s="8"/>
      <c r="G162" s="8"/>
      <c r="H162" s="8"/>
      <c r="I162" s="8"/>
      <c r="J162" s="23"/>
      <c r="K162" s="94" t="s">
        <v>35</v>
      </c>
      <c r="L162" s="94"/>
      <c r="M162" s="36">
        <f>IF(M161&gt;0,5,)</f>
        <v>0</v>
      </c>
    </row>
    <row r="163" spans="2:13" ht="13" customHeight="1" thickBot="1" x14ac:dyDescent="0.35">
      <c r="B163" s="85"/>
      <c r="F163" s="8"/>
      <c r="G163" s="8"/>
      <c r="H163" s="8"/>
      <c r="I163" s="8"/>
      <c r="J163" s="23"/>
      <c r="K163" s="94" t="s">
        <v>36</v>
      </c>
      <c r="L163" s="95"/>
      <c r="M163" s="40">
        <f>M161+M162</f>
        <v>0</v>
      </c>
    </row>
    <row r="164" spans="2:13" x14ac:dyDescent="0.25">
      <c r="B164" s="85"/>
      <c r="F164" s="8"/>
      <c r="G164" s="8"/>
      <c r="H164" s="8"/>
      <c r="I164" s="8"/>
      <c r="J164" s="8"/>
      <c r="K164" s="9"/>
      <c r="L164" s="10"/>
      <c r="M164" s="7"/>
    </row>
    <row r="165" spans="2:13" x14ac:dyDescent="0.25">
      <c r="B165" s="85"/>
      <c r="F165" s="8"/>
      <c r="G165" s="8"/>
      <c r="H165" s="8"/>
      <c r="I165" s="8"/>
      <c r="J165" s="8"/>
      <c r="K165" s="9"/>
      <c r="L165" s="10"/>
      <c r="M165" s="7"/>
    </row>
    <row r="166" spans="2:13" x14ac:dyDescent="0.25">
      <c r="B166" s="85"/>
      <c r="F166" s="8"/>
      <c r="G166" s="8"/>
      <c r="H166" s="8"/>
      <c r="I166" s="8"/>
      <c r="J166" s="8"/>
      <c r="K166" s="9"/>
      <c r="L166" s="10"/>
      <c r="M166" s="7"/>
    </row>
    <row r="167" spans="2:13" x14ac:dyDescent="0.25">
      <c r="B167" s="85"/>
      <c r="F167" s="8"/>
      <c r="G167" s="8"/>
      <c r="H167" s="8"/>
      <c r="I167" s="8"/>
      <c r="J167" s="8"/>
      <c r="K167" s="9"/>
      <c r="L167" s="10"/>
      <c r="M167" s="7"/>
    </row>
    <row r="168" spans="2:13" x14ac:dyDescent="0.25">
      <c r="B168" s="85"/>
      <c r="F168" s="8"/>
      <c r="G168" s="8"/>
      <c r="H168" s="8"/>
      <c r="I168" s="8"/>
      <c r="J168" s="8"/>
      <c r="K168" s="9"/>
      <c r="L168" s="10"/>
      <c r="M168" s="7"/>
    </row>
    <row r="169" spans="2:13" x14ac:dyDescent="0.25">
      <c r="B169" s="85"/>
      <c r="F169" s="8"/>
      <c r="G169" s="8"/>
      <c r="H169" s="8"/>
      <c r="I169" s="8"/>
      <c r="J169" s="8"/>
      <c r="K169" s="9"/>
      <c r="L169" s="10"/>
      <c r="M169" s="7"/>
    </row>
    <row r="170" spans="2:13" x14ac:dyDescent="0.25">
      <c r="B170" s="85"/>
      <c r="F170" s="8"/>
      <c r="G170" s="8"/>
      <c r="H170" s="8"/>
      <c r="I170" s="8"/>
      <c r="J170" s="8"/>
      <c r="K170" s="9"/>
      <c r="L170" s="10"/>
      <c r="M170" s="7"/>
    </row>
    <row r="171" spans="2:13" x14ac:dyDescent="0.25">
      <c r="B171" s="85"/>
      <c r="F171" s="8"/>
      <c r="G171" s="8"/>
      <c r="H171" s="8"/>
      <c r="I171" s="8"/>
      <c r="J171" s="8"/>
      <c r="K171" s="9"/>
      <c r="L171" s="10"/>
      <c r="M171" s="7"/>
    </row>
    <row r="172" spans="2:13" x14ac:dyDescent="0.25">
      <c r="B172" s="85"/>
      <c r="F172" s="8"/>
      <c r="G172" s="8"/>
      <c r="H172" s="8"/>
      <c r="I172" s="8"/>
      <c r="J172" s="8"/>
      <c r="K172" s="9"/>
      <c r="L172" s="10"/>
      <c r="M172" s="7"/>
    </row>
    <row r="173" spans="2:13" x14ac:dyDescent="0.25">
      <c r="F173" s="8"/>
      <c r="G173" s="8"/>
      <c r="H173" s="8"/>
      <c r="I173" s="8"/>
      <c r="J173" s="8"/>
      <c r="K173" s="9"/>
      <c r="L173" s="10"/>
      <c r="M173" s="7"/>
    </row>
    <row r="174" spans="2:13" x14ac:dyDescent="0.25">
      <c r="F174" s="8"/>
      <c r="G174" s="8"/>
      <c r="H174" s="8"/>
      <c r="I174" s="8"/>
      <c r="J174" s="8"/>
      <c r="K174" s="9"/>
      <c r="L174" s="10"/>
      <c r="M174" s="7"/>
    </row>
    <row r="175" spans="2:13" x14ac:dyDescent="0.25">
      <c r="F175" s="8"/>
      <c r="G175" s="8"/>
      <c r="H175" s="8"/>
      <c r="I175" s="8"/>
      <c r="J175" s="8"/>
      <c r="K175" s="9"/>
      <c r="L175" s="10"/>
      <c r="M175" s="7"/>
    </row>
    <row r="176" spans="2:13" x14ac:dyDescent="0.25">
      <c r="F176" s="8"/>
      <c r="G176" s="8"/>
      <c r="H176" s="8"/>
      <c r="I176" s="8"/>
      <c r="J176" s="8"/>
      <c r="K176" s="9"/>
      <c r="L176" s="10"/>
      <c r="M176" s="7"/>
    </row>
    <row r="177" spans="6:13" x14ac:dyDescent="0.25">
      <c r="F177" s="8"/>
      <c r="G177" s="8"/>
      <c r="H177" s="8"/>
      <c r="I177" s="8"/>
      <c r="J177" s="8"/>
      <c r="K177" s="9"/>
      <c r="L177" s="10"/>
      <c r="M177" s="7"/>
    </row>
    <row r="178" spans="6:13" x14ac:dyDescent="0.25">
      <c r="F178" s="8"/>
      <c r="G178" s="8"/>
      <c r="H178" s="8"/>
      <c r="I178" s="8"/>
      <c r="J178" s="8"/>
      <c r="K178" s="9"/>
      <c r="L178" s="10"/>
      <c r="M178" s="7"/>
    </row>
    <row r="179" spans="6:13" x14ac:dyDescent="0.25">
      <c r="F179" s="8"/>
      <c r="G179" s="8"/>
      <c r="H179" s="8"/>
      <c r="I179" s="8"/>
      <c r="J179" s="8"/>
    </row>
    <row r="180" spans="6:13" x14ac:dyDescent="0.25">
      <c r="F180" s="8"/>
      <c r="G180" s="8"/>
      <c r="H180" s="8"/>
      <c r="I180" s="8"/>
      <c r="J180" s="8"/>
    </row>
    <row r="181" spans="6:13" x14ac:dyDescent="0.25">
      <c r="F181" s="8"/>
      <c r="G181" s="8"/>
      <c r="H181" s="8"/>
      <c r="I181" s="8"/>
      <c r="J181" s="8"/>
    </row>
    <row r="182" spans="6:13" x14ac:dyDescent="0.25">
      <c r="F182" s="8"/>
      <c r="G182" s="8"/>
      <c r="H182" s="8"/>
      <c r="I182" s="8"/>
      <c r="J182" s="8"/>
    </row>
    <row r="183" spans="6:13" x14ac:dyDescent="0.25">
      <c r="F183" s="8"/>
      <c r="G183" s="8"/>
      <c r="H183" s="8"/>
      <c r="I183" s="8"/>
      <c r="J183" s="8"/>
    </row>
    <row r="184" spans="6:13" x14ac:dyDescent="0.25">
      <c r="F184" s="8"/>
      <c r="G184" s="8"/>
      <c r="H184" s="8"/>
      <c r="I184" s="8"/>
      <c r="J184" s="8"/>
    </row>
    <row r="185" spans="6:13" x14ac:dyDescent="0.25">
      <c r="F185" s="8"/>
      <c r="G185" s="8"/>
      <c r="H185" s="8"/>
      <c r="I185" s="8"/>
      <c r="J185" s="8"/>
    </row>
    <row r="186" spans="6:13" x14ac:dyDescent="0.25">
      <c r="F186" s="8"/>
      <c r="G186" s="8"/>
      <c r="H186" s="8"/>
      <c r="I186" s="8"/>
      <c r="J186" s="8"/>
    </row>
    <row r="187" spans="6:13" x14ac:dyDescent="0.25">
      <c r="F187" s="8"/>
      <c r="G187" s="8"/>
      <c r="H187" s="8"/>
      <c r="I187" s="8"/>
      <c r="J187" s="8"/>
    </row>
    <row r="188" spans="6:13" x14ac:dyDescent="0.25">
      <c r="F188" s="8"/>
      <c r="G188" s="8"/>
      <c r="H188" s="8"/>
      <c r="I188" s="8"/>
      <c r="J188" s="8"/>
    </row>
    <row r="189" spans="6:13" x14ac:dyDescent="0.25">
      <c r="F189" s="8"/>
      <c r="G189" s="8"/>
      <c r="H189" s="8"/>
      <c r="I189" s="8"/>
      <c r="J189" s="8"/>
    </row>
    <row r="190" spans="6:13" x14ac:dyDescent="0.25">
      <c r="F190" s="8"/>
      <c r="G190" s="8"/>
      <c r="H190" s="8"/>
      <c r="I190" s="8"/>
      <c r="J190" s="8"/>
    </row>
    <row r="191" spans="6:13" x14ac:dyDescent="0.25">
      <c r="F191" s="8"/>
      <c r="G191" s="8"/>
      <c r="H191" s="8"/>
      <c r="I191" s="8"/>
      <c r="J191" s="8"/>
    </row>
    <row r="192" spans="6:13" x14ac:dyDescent="0.25">
      <c r="F192" s="8"/>
      <c r="G192" s="8"/>
      <c r="H192" s="8"/>
      <c r="I192" s="8"/>
      <c r="J192" s="8"/>
    </row>
    <row r="193" spans="6:10" x14ac:dyDescent="0.25">
      <c r="F193" s="8"/>
      <c r="G193" s="8"/>
      <c r="H193" s="8"/>
      <c r="I193" s="8"/>
      <c r="J193" s="8"/>
    </row>
    <row r="194" spans="6:10" x14ac:dyDescent="0.25">
      <c r="F194" s="8"/>
      <c r="G194" s="8"/>
      <c r="H194" s="8"/>
      <c r="I194" s="8"/>
      <c r="J194" s="8"/>
    </row>
    <row r="195" spans="6:10" x14ac:dyDescent="0.25">
      <c r="F195" s="8"/>
      <c r="G195" s="8"/>
      <c r="H195" s="8"/>
      <c r="I195" s="8"/>
      <c r="J195" s="8"/>
    </row>
    <row r="196" spans="6:10" x14ac:dyDescent="0.25">
      <c r="F196" s="8"/>
      <c r="G196" s="8"/>
      <c r="H196" s="8"/>
      <c r="I196" s="8"/>
      <c r="J196" s="8"/>
    </row>
    <row r="197" spans="6:10" x14ac:dyDescent="0.25">
      <c r="F197" s="8"/>
      <c r="G197" s="8"/>
      <c r="H197" s="8"/>
      <c r="I197" s="8"/>
      <c r="J197" s="8"/>
    </row>
    <row r="198" spans="6:10" x14ac:dyDescent="0.25">
      <c r="F198" s="8"/>
      <c r="G198" s="8"/>
      <c r="H198" s="8"/>
      <c r="I198" s="8"/>
      <c r="J198" s="8"/>
    </row>
    <row r="199" spans="6:10" x14ac:dyDescent="0.25">
      <c r="F199" s="8"/>
      <c r="G199" s="8"/>
      <c r="H199" s="8"/>
      <c r="I199" s="8"/>
      <c r="J199" s="8"/>
    </row>
    <row r="200" spans="6:10" x14ac:dyDescent="0.25">
      <c r="F200" s="8"/>
      <c r="G200" s="8"/>
      <c r="H200" s="8"/>
      <c r="I200" s="8"/>
      <c r="J200" s="8"/>
    </row>
    <row r="201" spans="6:10" x14ac:dyDescent="0.25">
      <c r="F201" s="8"/>
      <c r="G201" s="8"/>
      <c r="H201" s="8"/>
      <c r="I201" s="8"/>
      <c r="J201" s="8"/>
    </row>
    <row r="202" spans="6:10" x14ac:dyDescent="0.25">
      <c r="F202" s="8"/>
      <c r="G202" s="8"/>
      <c r="H202" s="8"/>
      <c r="I202" s="8"/>
      <c r="J202" s="8"/>
    </row>
    <row r="203" spans="6:10" x14ac:dyDescent="0.25">
      <c r="F203" s="8"/>
      <c r="G203" s="8"/>
      <c r="H203" s="8"/>
      <c r="I203" s="8"/>
      <c r="J203" s="8"/>
    </row>
    <row r="204" spans="6:10" x14ac:dyDescent="0.25">
      <c r="F204" s="8"/>
      <c r="G204" s="8"/>
      <c r="H204" s="8"/>
      <c r="I204" s="8"/>
      <c r="J204" s="8"/>
    </row>
    <row r="205" spans="6:10" x14ac:dyDescent="0.25">
      <c r="F205" s="8"/>
      <c r="G205" s="8"/>
      <c r="H205" s="8"/>
      <c r="I205" s="8"/>
      <c r="J205" s="8"/>
    </row>
    <row r="206" spans="6:10" x14ac:dyDescent="0.25">
      <c r="F206" s="8"/>
      <c r="G206" s="8"/>
      <c r="H206" s="8"/>
      <c r="I206" s="8"/>
      <c r="J206" s="8"/>
    </row>
    <row r="207" spans="6:10" x14ac:dyDescent="0.25">
      <c r="F207" s="8"/>
      <c r="G207" s="8"/>
      <c r="H207" s="8"/>
      <c r="I207" s="8"/>
      <c r="J207" s="8"/>
    </row>
    <row r="208" spans="6:10" x14ac:dyDescent="0.25">
      <c r="F208" s="8"/>
      <c r="G208" s="8"/>
      <c r="H208" s="8"/>
      <c r="I208" s="8"/>
      <c r="J208" s="8"/>
    </row>
    <row r="209" spans="6:10" x14ac:dyDescent="0.25">
      <c r="F209" s="8"/>
      <c r="G209" s="8"/>
      <c r="H209" s="8"/>
      <c r="I209" s="8"/>
      <c r="J209" s="8"/>
    </row>
    <row r="210" spans="6:10" x14ac:dyDescent="0.25">
      <c r="F210" s="8"/>
      <c r="G210" s="8"/>
      <c r="H210" s="8"/>
      <c r="I210" s="8"/>
      <c r="J210" s="8"/>
    </row>
    <row r="211" spans="6:10" x14ac:dyDescent="0.25">
      <c r="F211" s="8"/>
      <c r="G211" s="8"/>
      <c r="H211" s="8"/>
      <c r="I211" s="8"/>
      <c r="J211" s="8"/>
    </row>
    <row r="212" spans="6:10" x14ac:dyDescent="0.25">
      <c r="F212" s="8"/>
      <c r="G212" s="8"/>
      <c r="H212" s="8"/>
      <c r="I212" s="8"/>
      <c r="J212" s="8"/>
    </row>
    <row r="213" spans="6:10" x14ac:dyDescent="0.25">
      <c r="F213" s="8"/>
      <c r="G213" s="8"/>
      <c r="H213" s="8"/>
      <c r="I213" s="8"/>
      <c r="J213" s="8"/>
    </row>
    <row r="214" spans="6:10" x14ac:dyDescent="0.25">
      <c r="F214" s="8"/>
      <c r="G214" s="8"/>
      <c r="H214" s="8"/>
      <c r="I214" s="8"/>
      <c r="J214" s="8"/>
    </row>
    <row r="215" spans="6:10" x14ac:dyDescent="0.25">
      <c r="F215" s="8"/>
      <c r="G215" s="8"/>
      <c r="H215" s="8"/>
      <c r="I215" s="8"/>
      <c r="J215" s="8"/>
    </row>
  </sheetData>
  <sheetProtection algorithmName="SHA-512" hashValue="bp3UpL9BS+7u3wtg4JheVhuvyaC2/sx6pyuAIl4beO2qvK2kSnMBJ5zlJ7i3Ems4leIXii/12wJ3OlGUI7UGJg==" saltValue="idem/l5e26/poURpzOpq+A==" spinCount="100000" sheet="1" selectLockedCells="1"/>
  <mergeCells count="14">
    <mergeCell ref="K162:L162"/>
    <mergeCell ref="K163:L163"/>
    <mergeCell ref="F1:M1"/>
    <mergeCell ref="B9:E9"/>
    <mergeCell ref="C2:E2"/>
    <mergeCell ref="G8:J8"/>
    <mergeCell ref="J161:L161"/>
    <mergeCell ref="C7:E7"/>
    <mergeCell ref="G65:J65"/>
    <mergeCell ref="G67:J67"/>
    <mergeCell ref="C3:E3"/>
    <mergeCell ref="E4:F4"/>
    <mergeCell ref="C5:D5"/>
    <mergeCell ref="C6:D6"/>
  </mergeCells>
  <dataValidations count="3">
    <dataValidation type="list" showInputMessage="1" showErrorMessage="1" sqref="L12:L15 L22:L23" xr:uid="{5946FE22-357C-4E3D-B584-36D71F1D403B}">
      <formula1>$N$11:$N$17</formula1>
    </dataValidation>
    <dataValidation type="list" showInputMessage="1" showErrorMessage="1" sqref="L91:L92 L95 L158 L103:L104 L66:L67 L11 L151 L25:L26" xr:uid="{43A45AC1-ECC8-46E7-B8ED-F05653E300D4}">
      <mc:AlternateContent xmlns:x12ac="http://schemas.microsoft.com/office/spreadsheetml/2011/1/ac" xmlns:mc="http://schemas.openxmlformats.org/markup-compatibility/2006">
        <mc:Choice Requires="x12ac">
          <x12ac:list>"0,1 L","0,2 L","0,75 L"</x12ac:list>
        </mc:Choice>
        <mc:Fallback>
          <formula1>"0,1 L,0,2 L,0,75 L"</formula1>
        </mc:Fallback>
      </mc:AlternateContent>
    </dataValidation>
    <dataValidation type="list" showInputMessage="1" showErrorMessage="1" sqref="L131:L135 L152 L109:L112 L124 L119:L122 L114:L117 L106:L107 L100:L102 L97:L98 L77:L79 L137:L140 L69:L70 L81:L84 L49:L55 L62:L65 L128:L129 L142:L150 L27:L46 L72:L75 L19:L20 L94 L57:L58 L154:L157" xr:uid="{6D1A8629-8282-49CB-92FE-C12E8C4ABD8A}">
      <mc:AlternateContent xmlns:x12ac="http://schemas.microsoft.com/office/spreadsheetml/2011/1/ac" xmlns:mc="http://schemas.openxmlformats.org/markup-compatibility/2006">
        <mc:Choice Requires="x12ac">
          <x12ac:list>"0,1 L","0,2 L","0,35 L","0,75 L"</x12ac:list>
        </mc:Choice>
        <mc:Fallback>
          <formula1>"0,1 L,0,2 L,0,35 L,0,75 L"</formula1>
        </mc:Fallback>
      </mc:AlternateContent>
    </dataValidation>
  </dataValidations>
  <hyperlinks>
    <hyperlink ref="D142" r:id="rId1" xr:uid="{02409AD3-F1B5-49D6-9FB9-7DAE881953EF}"/>
    <hyperlink ref="D143" r:id="rId2" xr:uid="{1D9834E1-C5B0-48F8-BFE6-64B84B9C2B27}"/>
    <hyperlink ref="D144" r:id="rId3" xr:uid="{76A99F5E-B8D0-441C-B6B9-6B8324093CBA}"/>
    <hyperlink ref="D145" r:id="rId4" xr:uid="{F688155A-2774-4EAA-8D6D-C4DEC3449FE9}"/>
    <hyperlink ref="D146" r:id="rId5" xr:uid="{0CC099FB-0E0E-4C31-A87E-4A18B833651A}"/>
    <hyperlink ref="D147" r:id="rId6" xr:uid="{90210E51-3F17-40CF-8ED2-27A211E801DC}"/>
    <hyperlink ref="D148" r:id="rId7" xr:uid="{C641B6B3-8362-455C-A616-1685990FAE73}"/>
    <hyperlink ref="D149" r:id="rId8" xr:uid="{7E6E0342-48B9-4CF2-A734-F546E5E27A62}"/>
    <hyperlink ref="D150" r:id="rId9" xr:uid="{CC013E00-15E1-4123-A72B-81D8D6F722C1}"/>
    <hyperlink ref="D151" r:id="rId10" xr:uid="{F890F254-7CF1-49AB-ACC9-98226C8C0A0B}"/>
    <hyperlink ref="D131" r:id="rId11" display="Klinker Brick Tranzind" xr:uid="{01FA8022-FAA9-4D25-8BB5-7087E7560FD3}"/>
    <hyperlink ref="D132" r:id="rId12" xr:uid="{65995653-F190-4C2D-8F49-4CA9E324918B}"/>
    <hyperlink ref="D133" r:id="rId13" xr:uid="{6291EC2F-EDA6-4ECA-88E4-6226F80BD073}"/>
    <hyperlink ref="D134" r:id="rId14" xr:uid="{EACCAE58-5781-4EF6-8FE7-BEDC547EC518}"/>
    <hyperlink ref="D135" r:id="rId15" xr:uid="{DE7BF288-D674-4AB1-A786-A1ECFBFD37E9}"/>
    <hyperlink ref="D137" r:id="rId16" xr:uid="{7A7A9E21-A27C-4224-AC0E-ED52E927FCE7}"/>
    <hyperlink ref="D138" r:id="rId17" xr:uid="{08538B07-9FBB-4FC4-A573-AB49FF6BC7CB}"/>
    <hyperlink ref="D139" r:id="rId18" xr:uid="{63F037A5-5006-4EC0-9584-0E7AD1238C13}"/>
    <hyperlink ref="D152" r:id="rId19" xr:uid="{BD3D91A3-E52D-493E-B916-B3813F9FCFF5}"/>
    <hyperlink ref="D121" r:id="rId20" xr:uid="{C10A2D15-C379-49CB-800D-88937ABDEF43}"/>
    <hyperlink ref="D94" r:id="rId21" xr:uid="{8896BAFF-AD43-459B-96BD-6260D9DDEC65}"/>
    <hyperlink ref="D95" r:id="rId22" xr:uid="{A4A1380B-E742-4D07-8B5D-BE5939B4B9A0}"/>
    <hyperlink ref="D97" r:id="rId23" xr:uid="{2DDA9172-45F8-44B1-9841-0DF0979966BB}"/>
    <hyperlink ref="D98" r:id="rId24" xr:uid="{B2B1B58A-1142-4DB5-BC0D-CC36E808BD2D}"/>
    <hyperlink ref="D106" r:id="rId25" xr:uid="{E3E8440B-FCB9-4C3A-B55D-2A71E2949B9B}"/>
    <hyperlink ref="D107" r:id="rId26" xr:uid="{F85F530E-15B6-4F6C-BD71-6E0D34F55229}"/>
    <hyperlink ref="D110" r:id="rId27" xr:uid="{F294931C-048D-4935-9D89-C9AF07F54AFD}"/>
    <hyperlink ref="D111" r:id="rId28" xr:uid="{D9F2CA67-647A-4EE5-95CF-8BB289525E44}"/>
    <hyperlink ref="D112" r:id="rId29" xr:uid="{84BE2F99-D77D-4F0F-AB0A-1428EA81E94B}"/>
    <hyperlink ref="D100" r:id="rId30" xr:uid="{69D7BC7A-A7A7-40FC-8835-A93A9568C27D}"/>
    <hyperlink ref="D102" r:id="rId31" xr:uid="{D8EF1596-99D1-4D9D-87D2-3B5CD1263A51}"/>
    <hyperlink ref="D103" r:id="rId32" xr:uid="{E21DAA6A-E372-430A-BE59-B29E6BDB4B0B}"/>
    <hyperlink ref="D119" r:id="rId33" xr:uid="{D3AFC615-5DFF-482C-A3C1-2E7E135CDF3D}"/>
    <hyperlink ref="D128" r:id="rId34" xr:uid="{454CD661-7876-4CF9-85FF-70AB5DA360B7}"/>
    <hyperlink ref="D129" r:id="rId35" xr:uid="{A87E033B-2827-45EE-A84D-2423639C9111}"/>
    <hyperlink ref="D67" r:id="rId36" xr:uid="{68B393A4-F8F0-4EF4-B2E8-4AA6C0970182}"/>
    <hyperlink ref="D66" r:id="rId37" xr:uid="{4A292CDA-D764-419A-956B-EB31B7695F83}"/>
    <hyperlink ref="D65" r:id="rId38" xr:uid="{BDD5036A-54B2-47EB-9A29-F60B407926C2}"/>
    <hyperlink ref="D64" r:id="rId39" xr:uid="{9BF5FBBB-525C-45E5-B57D-2F0C64BD7447}"/>
    <hyperlink ref="D63" r:id="rId40" xr:uid="{D842345F-3B44-4E5C-829E-1743C670B8BB}"/>
    <hyperlink ref="D62" r:id="rId41" xr:uid="{A2D3D548-9188-42FD-B580-E8BD6A8CEC04}"/>
    <hyperlink ref="I2" r:id="rId42" xr:uid="{D74DEDB5-E1A8-4FDB-B7FE-3361CF2AF795}"/>
    <hyperlink ref="D11" r:id="rId43" xr:uid="{39D9886B-9359-4E9B-86FB-8AC453F6A9FB}"/>
    <hyperlink ref="D12" r:id="rId44" xr:uid="{F9C533B0-80A1-41C3-AF04-C653B45DA954}"/>
    <hyperlink ref="D27" r:id="rId45" xr:uid="{1987DC6C-1363-4947-A92A-79D493224AEC}"/>
    <hyperlink ref="D28" r:id="rId46" xr:uid="{7D66BC9F-E70F-4820-BADD-03202EE36C04}"/>
    <hyperlink ref="D29" r:id="rId47" xr:uid="{A6E07305-05B1-4442-9034-D7D08F5CB068}"/>
    <hyperlink ref="D31" r:id="rId48" xr:uid="{B9DB6437-5751-4FA6-A6CE-04E8D549B5EC}"/>
    <hyperlink ref="D30" r:id="rId49" xr:uid="{CC0BE7B6-24FF-4DCA-AA39-C97CF90E0A16}"/>
    <hyperlink ref="D32" r:id="rId50" xr:uid="{612AAAB6-82FC-4032-986C-259551EBC7D5}"/>
    <hyperlink ref="D34" r:id="rId51" xr:uid="{C91083BD-92C1-408F-9F46-8F0378DA2E10}"/>
    <hyperlink ref="D35" r:id="rId52" xr:uid="{752494DE-8F38-47B0-B50E-61C45F3DA6F4}"/>
    <hyperlink ref="D37" r:id="rId53" xr:uid="{2C9998CD-9180-4590-95CB-5C354650E363}"/>
    <hyperlink ref="D39" r:id="rId54" xr:uid="{7271A04F-2E7B-4471-B9AD-55DA2A4FA206}"/>
    <hyperlink ref="D40" r:id="rId55" xr:uid="{44CBBC2C-D114-44F2-A0BF-D41DBEF604A7}"/>
    <hyperlink ref="D41" r:id="rId56" xr:uid="{311B60E4-0CC8-4AFE-969E-EE5C47364B0A}"/>
    <hyperlink ref="D42" r:id="rId57" xr:uid="{8F452CC0-09E8-4A3C-A975-1E364A892982}"/>
    <hyperlink ref="D49" r:id="rId58" xr:uid="{D9515799-51FB-47AE-BF76-89FC56377418}"/>
    <hyperlink ref="D50" r:id="rId59" xr:uid="{1F170866-5E60-4831-94C8-5C9714007E6C}"/>
    <hyperlink ref="D51" r:id="rId60" xr:uid="{08C63B44-9106-4513-B6E6-152F4CC77D1C}"/>
    <hyperlink ref="D52" r:id="rId61" xr:uid="{EF47011F-01A2-4837-AA8C-FDE7FD2AA1AC}"/>
    <hyperlink ref="D53" r:id="rId62" xr:uid="{B945F403-8222-4B97-A24E-467558207B41}"/>
    <hyperlink ref="D54" r:id="rId63" xr:uid="{9F53A4DE-485E-495B-B88D-2AE522479E4B}"/>
    <hyperlink ref="D55" r:id="rId64" display="The Ned Noble Sauvignon Blanc" xr:uid="{533DDA33-6152-40CC-A281-BFCAF7165B71}"/>
    <hyperlink ref="D69" r:id="rId65" xr:uid="{49AF4DC6-9179-4EF8-BF0A-0026FAC1A5E0}"/>
    <hyperlink ref="D70" r:id="rId66" xr:uid="{5A587E00-4A2E-4123-876E-6066724F4F4D}"/>
    <hyperlink ref="D117" r:id="rId67" xr:uid="{4A282B26-35C3-4477-9AB5-6DCFAF66DCF0}"/>
    <hyperlink ref="D116" r:id="rId68" xr:uid="{EB99E318-2D13-4513-8F46-E98D592B87A3}"/>
    <hyperlink ref="D114" r:id="rId69" xr:uid="{DFA4593A-3E5B-4A43-8D28-F83A7EDE84C4}"/>
    <hyperlink ref="D115" r:id="rId70" xr:uid="{A762A36C-945F-4C05-8DDE-200CB660899D}"/>
    <hyperlink ref="D124" r:id="rId71" xr:uid="{4AE53EDF-60EF-4B59-B780-C78BC941E131}"/>
    <hyperlink ref="D83" r:id="rId72" xr:uid="{380D410E-9D07-4F1E-9530-E439676B3977}"/>
    <hyperlink ref="D84" r:id="rId73" xr:uid="{79348921-0C2F-44C3-8991-1B0A8310BFC6}"/>
    <hyperlink ref="D154" r:id="rId74" xr:uid="{CCC0185A-62EC-4917-805E-CC17E6F93C39}"/>
    <hyperlink ref="D155" r:id="rId75" xr:uid="{7FD5FEF5-8861-44B5-B592-4FA964A21745}"/>
    <hyperlink ref="D156" r:id="rId76" xr:uid="{CB09A869-E444-416C-A1D8-EAD1DBCB3536}"/>
    <hyperlink ref="D157" r:id="rId77" xr:uid="{3637EBE4-6F71-4A1C-A461-8709BE7D88B3}"/>
    <hyperlink ref="D72" r:id="rId78" xr:uid="{F91177F8-CA73-4949-A24D-15166D1EE0EB}"/>
    <hyperlink ref="D73" r:id="rId79" xr:uid="{F2200F8A-ECD0-44A7-9981-37D39AE67C59}"/>
    <hyperlink ref="D75" r:id="rId80" xr:uid="{CD6479D4-D2C8-4E2F-BCBC-6389B206DADB}"/>
    <hyperlink ref="D74" r:id="rId81" xr:uid="{18A0F7CC-A98D-4D2B-B89E-BD56316644B1}"/>
    <hyperlink ref="D81" r:id="rId82" xr:uid="{D1CF81D2-8015-48F4-9738-648EC0EE98FA}"/>
    <hyperlink ref="D91" r:id="rId83" xr:uid="{4047A2FC-F16C-4B37-AFB7-64E920F25302}"/>
    <hyperlink ref="D92" r:id="rId84" xr:uid="{DB162B9F-A342-48D3-BC3E-275C449BA93F}"/>
    <hyperlink ref="D158" r:id="rId85" xr:uid="{A5F48394-45B4-46A7-9525-5FDDCF9A0FC9}"/>
    <hyperlink ref="D13" r:id="rId86" xr:uid="{9B4068F2-72D9-4A53-B61B-15FC56077D25}"/>
    <hyperlink ref="D14" r:id="rId87" xr:uid="{9F5F41BF-A49B-4C44-9EF9-87D99E8AEC43}"/>
    <hyperlink ref="D82" r:id="rId88" xr:uid="{F5F88743-6674-450F-95FC-E44CD108DA20}"/>
    <hyperlink ref="D25" r:id="rId89" xr:uid="{B4881EF6-D70E-4999-89BE-A452E0FA41BF}"/>
    <hyperlink ref="D26" r:id="rId90" xr:uid="{DB54FC15-042D-4373-B0CE-EBB7E4D5CC9C}"/>
    <hyperlink ref="D19" r:id="rId91" xr:uid="{57289061-0048-4863-AFD0-217342B9799B}"/>
    <hyperlink ref="D20" r:id="rId92" xr:uid="{552FA21B-A7B1-463A-B5BE-AE5C0524B636}"/>
    <hyperlink ref="D109" r:id="rId93" xr:uid="{15FA92E2-B68E-4CFE-86EE-5A7801776436}"/>
    <hyperlink ref="D120" r:id="rId94" xr:uid="{3DFF8AA5-FEF9-4EFA-BB84-0E5F4FA06108}"/>
    <hyperlink ref="D77" r:id="rId95" xr:uid="{13BBA57E-A15B-48B6-952E-846B680A5223}"/>
    <hyperlink ref="D78" r:id="rId96" xr:uid="{4445071E-1FE9-430D-97C6-81D0EFBBC94B}"/>
    <hyperlink ref="D79" r:id="rId97" xr:uid="{BC09A743-4488-4685-8903-33B2F8441C1C}"/>
    <hyperlink ref="D21" r:id="rId98" xr:uid="{FDF7F185-1EB8-4D3E-9139-C375BB0DF0BC}"/>
    <hyperlink ref="D22" r:id="rId99" xr:uid="{A3ECB397-D268-41B5-A9AF-901A841D7B31}"/>
    <hyperlink ref="D23" r:id="rId100" xr:uid="{84DDA11D-E367-4D20-8063-A981F3C0DE79}"/>
    <hyperlink ref="D36" r:id="rId101" xr:uid="{3E0144E9-9DC3-4358-A96D-7A4BCFA04290}"/>
    <hyperlink ref="D38" r:id="rId102" display="2019 Domaine Le Clos des Cazaux 'Vielle Vignes' - Vacqueyras Blanc" xr:uid="{CA94ED2E-D769-45E9-AE48-F8D92341F072}"/>
    <hyperlink ref="D104" r:id="rId103" xr:uid="{9FD0CF22-4884-4FF9-A9A6-8B2FE945A275}"/>
    <hyperlink ref="D101" r:id="rId104" xr:uid="{696C8A41-B450-4376-AF4A-138E2387EF92}"/>
    <hyperlink ref="D122" r:id="rId105" xr:uid="{6BBBB57B-3164-41CD-AA22-3A54659F5F06}"/>
  </hyperlinks>
  <pageMargins left="0.7" right="0.7" top="0.78740157499999996" bottom="0.78740157499999996" header="0.3" footer="0.3"/>
  <pageSetup paperSize="9" scale="93" fitToHeight="0" orientation="landscape" r:id="rId106"/>
  <webPublishItems count="1">
    <webPublishItem id="4110" divId="Formular_4110" sourceType="sheet" destinationFile="D:\Documents\Wein\Kl Flaschen\Formular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Normal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Rose</dc:creator>
  <cp:lastModifiedBy>Axel Rose</cp:lastModifiedBy>
  <cp:lastPrinted>2021-04-27T10:39:04Z</cp:lastPrinted>
  <dcterms:created xsi:type="dcterms:W3CDTF">2020-07-30T17:34:24Z</dcterms:created>
  <dcterms:modified xsi:type="dcterms:W3CDTF">2021-05-17T08:45:35Z</dcterms:modified>
</cp:coreProperties>
</file>