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Documents\Wein\Shop\"/>
    </mc:Choice>
  </mc:AlternateContent>
  <xr:revisionPtr revIDLastSave="0" documentId="13_ncr:1_{73067C37-E71E-4ABD-A596-D3240BF6E709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Norm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4" i="1" l="1"/>
  <c r="L8" i="1" l="1"/>
  <c r="N83" i="1"/>
  <c r="N157" i="1"/>
  <c r="N156" i="1"/>
  <c r="N152" i="1"/>
  <c r="N151" i="1"/>
  <c r="N147" i="1"/>
  <c r="N135" i="1"/>
  <c r="N123" i="1"/>
  <c r="N106" i="1"/>
  <c r="N105" i="1"/>
  <c r="N94" i="1"/>
  <c r="N81" i="1"/>
  <c r="N80" i="1"/>
  <c r="N74" i="1"/>
  <c r="N73" i="1"/>
  <c r="N64" i="1"/>
  <c r="N61" i="1"/>
  <c r="G56" i="1"/>
  <c r="H56" i="1"/>
  <c r="I56" i="1"/>
  <c r="J56" i="1"/>
  <c r="G47" i="1"/>
  <c r="H47" i="1"/>
  <c r="I47" i="1"/>
  <c r="J47" i="1"/>
  <c r="K47" i="1"/>
  <c r="I45" i="1"/>
  <c r="J45" i="1" s="1"/>
  <c r="K45" i="1" s="1"/>
  <c r="M45" i="1" s="1"/>
  <c r="N15" i="1"/>
  <c r="N14" i="1"/>
  <c r="N13" i="1"/>
  <c r="N12" i="1"/>
  <c r="N11" i="1"/>
  <c r="N23" i="1"/>
  <c r="N22" i="1"/>
  <c r="N21" i="1"/>
  <c r="N20" i="1"/>
  <c r="N19" i="1"/>
  <c r="N29" i="1"/>
  <c r="N28" i="1"/>
  <c r="N27" i="1"/>
  <c r="N26" i="1"/>
  <c r="N2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47" i="1"/>
  <c r="N54" i="1"/>
  <c r="N53" i="1"/>
  <c r="N52" i="1"/>
  <c r="N51" i="1"/>
  <c r="N50" i="1"/>
  <c r="N56" i="1"/>
  <c r="N65" i="1"/>
  <c r="N63" i="1"/>
  <c r="N62" i="1"/>
  <c r="N60" i="1"/>
  <c r="N69" i="1"/>
  <c r="N68" i="1"/>
  <c r="N67" i="1"/>
  <c r="N72" i="1"/>
  <c r="N71" i="1"/>
  <c r="N79" i="1"/>
  <c r="N78" i="1"/>
  <c r="N77" i="1"/>
  <c r="N76" i="1"/>
  <c r="N91" i="1"/>
  <c r="N90" i="1"/>
  <c r="N97" i="1"/>
  <c r="N96" i="1"/>
  <c r="N100" i="1"/>
  <c r="N99" i="1"/>
  <c r="N104" i="1"/>
  <c r="N103" i="1"/>
  <c r="N102" i="1"/>
  <c r="N109" i="1"/>
  <c r="N108" i="1"/>
  <c r="N114" i="1"/>
  <c r="N113" i="1"/>
  <c r="N112" i="1"/>
  <c r="N111" i="1"/>
  <c r="N119" i="1"/>
  <c r="N118" i="1"/>
  <c r="N117" i="1"/>
  <c r="N116" i="1"/>
  <c r="N122" i="1"/>
  <c r="N121" i="1"/>
  <c r="N126" i="1"/>
  <c r="N125" i="1"/>
  <c r="N130" i="1"/>
  <c r="N134" i="1"/>
  <c r="N133" i="1"/>
  <c r="N132" i="1"/>
  <c r="N140" i="1"/>
  <c r="N139" i="1"/>
  <c r="N138" i="1"/>
  <c r="N137" i="1"/>
  <c r="N150" i="1"/>
  <c r="N149" i="1"/>
  <c r="N148" i="1"/>
  <c r="N146" i="1"/>
  <c r="N145" i="1"/>
  <c r="N144" i="1"/>
  <c r="N143" i="1"/>
  <c r="N142" i="1"/>
  <c r="N158" i="1"/>
  <c r="N155" i="1" l="1"/>
  <c r="N45" i="1"/>
  <c r="K97" i="1" l="1"/>
  <c r="B20" i="1" l="1"/>
  <c r="B21" i="1" s="1"/>
  <c r="B22" i="1" s="1"/>
  <c r="B23" i="1" s="1"/>
  <c r="B25" i="1" s="1"/>
  <c r="B26" i="1" s="1"/>
  <c r="B27" i="1" s="1"/>
  <c r="B28" i="1" s="1"/>
  <c r="B29" i="1" s="1"/>
  <c r="B31" i="1" s="1"/>
  <c r="K15" i="1"/>
  <c r="J15" i="1"/>
  <c r="I15" i="1"/>
  <c r="H15" i="1"/>
  <c r="G15" i="1"/>
  <c r="C86" i="1" l="1"/>
  <c r="D86" i="1" s="1"/>
  <c r="E86" i="1" s="1"/>
  <c r="G86" i="1" s="1"/>
  <c r="H86" i="1" s="1"/>
  <c r="I86" i="1" s="1"/>
  <c r="J86" i="1" s="1"/>
  <c r="K86" i="1" s="1"/>
  <c r="M86" i="1" s="1"/>
  <c r="J140" i="1"/>
  <c r="G140" i="1"/>
  <c r="H140" i="1"/>
  <c r="I140" i="1"/>
  <c r="K50" i="1"/>
  <c r="K56" i="1" s="1"/>
  <c r="K55" i="1"/>
  <c r="K140" i="1" l="1"/>
  <c r="N86" i="1"/>
  <c r="E124" i="1" l="1"/>
  <c r="G124" i="1" s="1"/>
  <c r="H124" i="1" s="1"/>
  <c r="I124" i="1" s="1"/>
  <c r="J124" i="1" s="1"/>
  <c r="K124" i="1" s="1"/>
  <c r="B12" i="1" l="1"/>
  <c r="B13" i="1" s="1"/>
  <c r="B32" i="1" s="1"/>
  <c r="B33" i="1" l="1"/>
  <c r="B34" i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50" i="1" s="1"/>
  <c r="B51" i="1" l="1"/>
  <c r="B52" i="1" s="1"/>
  <c r="B53" i="1" s="1"/>
  <c r="B54" i="1" s="1"/>
  <c r="N161" i="1"/>
  <c r="N162" i="1" s="1"/>
  <c r="N163" i="1" l="1"/>
</calcChain>
</file>

<file path=xl/sharedStrings.xml><?xml version="1.0" encoding="utf-8"?>
<sst xmlns="http://schemas.openxmlformats.org/spreadsheetml/2006/main" count="178" uniqueCount="161">
  <si>
    <t>Probeflaschen</t>
  </si>
  <si>
    <t>Château de la Negly - 'L'Ecume' Rosé</t>
  </si>
  <si>
    <t>Listen-</t>
  </si>
  <si>
    <t>Preis</t>
  </si>
  <si>
    <t>Menge</t>
  </si>
  <si>
    <t>Größe</t>
  </si>
  <si>
    <t>0,1 L</t>
  </si>
  <si>
    <t>0,2 L</t>
  </si>
  <si>
    <t>0,35 L</t>
  </si>
  <si>
    <t>Rosé Weine</t>
  </si>
  <si>
    <t>Laurent Miquel Clacson Blanc</t>
  </si>
  <si>
    <t>Domaine La Colombette - Sauvignon Blanc</t>
  </si>
  <si>
    <t>Domaine de la Negly 'Oppidum Chardonnay'</t>
  </si>
  <si>
    <t>Weißeine- Europa</t>
  </si>
  <si>
    <t>Laurent Miquel - Nord Sud Viognier</t>
  </si>
  <si>
    <t>Château La Negly 'La Brise Marine'</t>
  </si>
  <si>
    <t>Château des Estanilles 'Impertinant' Blanc</t>
  </si>
  <si>
    <t>Yves Cuilleron 'Les vignes d'à Côté' Roussanne</t>
  </si>
  <si>
    <t>Château des Estanilles 'Vallongue' Blanc</t>
  </si>
  <si>
    <t>Capion - Le Chemin des Garennes Blanc</t>
  </si>
  <si>
    <t>Château des Estanilles 'Inverso' Blanc</t>
  </si>
  <si>
    <t>Laurent Miquel Viognier Verité</t>
  </si>
  <si>
    <t>Yves Cuilleron Einzellage 'Digue' Roussanne</t>
  </si>
  <si>
    <t>Yves Cuilleron 'La Petite Côte' Condrieu</t>
  </si>
  <si>
    <t>Yves Cuilleron  'Les Chaillets' Condrieu</t>
  </si>
  <si>
    <t>Yves Cuilleron Einzellage 'Vernon' Condrieu</t>
  </si>
  <si>
    <t>Weißeine- Übersee</t>
  </si>
  <si>
    <t>Marisco Fernlands Sauvignon Blanc</t>
  </si>
  <si>
    <t>Marisco The Ned - Sauvignon Blanc</t>
  </si>
  <si>
    <t>The Kings Favour Sauvignon Blanc</t>
  </si>
  <si>
    <t>The Kings Bastard Chardonnay</t>
  </si>
  <si>
    <t>Wert</t>
  </si>
  <si>
    <t>Summe Probeflaschen</t>
  </si>
  <si>
    <t>Versandkosten</t>
  </si>
  <si>
    <t>Gesamtsumme</t>
  </si>
  <si>
    <t>Rotweine USA</t>
  </si>
  <si>
    <t>Michael David Winery</t>
  </si>
  <si>
    <t>Michael-David-6th-Sense-Syrah</t>
  </si>
  <si>
    <t>Michael David Freakshow Cabernet</t>
  </si>
  <si>
    <t>Michael David 'Freakshow' Red</t>
  </si>
  <si>
    <t>Michael David 'Petite Petit'</t>
  </si>
  <si>
    <t>Michael David 'Freakshow' Zinfandel</t>
  </si>
  <si>
    <t>Michael David 'Earthquake' Cabernet Sauvignon</t>
  </si>
  <si>
    <t>Michael David 'Earthquake' Petite Sirah</t>
  </si>
  <si>
    <t>Michael David 'Earthquake' Zinfandel</t>
  </si>
  <si>
    <t>Michael David 'Inkblot' Cabernet Franc</t>
  </si>
  <si>
    <t>Michael David 'Rapture' Cabernet Sauvignon</t>
  </si>
  <si>
    <t>Michael David 'Gluttony' Zinfandel</t>
  </si>
  <si>
    <t>Klinker Brick Winery</t>
  </si>
  <si>
    <t>Klinker Brick 'Brickmason'</t>
  </si>
  <si>
    <t>Klinker Brick Old Vine Zinfandel</t>
  </si>
  <si>
    <t>Klinker Brick 'Old Ghost' Zinfandel</t>
  </si>
  <si>
    <t>Name:</t>
  </si>
  <si>
    <t>Straße:</t>
  </si>
  <si>
    <t>PLZ:</t>
  </si>
  <si>
    <t>Ort:</t>
  </si>
  <si>
    <t>E-Mail:</t>
  </si>
  <si>
    <t>Tel:</t>
  </si>
  <si>
    <t>Rotweine Frankreich</t>
  </si>
  <si>
    <t>Halos de Jupiter - Costières de Nîmes</t>
  </si>
  <si>
    <t>Halos de Jupiter - Gigondas</t>
  </si>
  <si>
    <t>Château des Estanilles 'Sous Les Rocs Rouge'</t>
  </si>
  <si>
    <t>Château des Estanilles 'Clos du Fous'</t>
  </si>
  <si>
    <t>Château des Estanilles 'Fontanille'</t>
  </si>
  <si>
    <t>Yves Cuilleron ''Les vignes d'à Côté' Syrah</t>
  </si>
  <si>
    <t>Yves Cuilleron St. Joseph 'Cavanos' Syrah</t>
  </si>
  <si>
    <t>Yves Cuilleron Côte Rôtie 'Madinière'</t>
  </si>
  <si>
    <t>Le Clos des Cazaux 'Cuvée de la Tour Sarrasine'</t>
  </si>
  <si>
    <t>Le Clos des Cazaux - Gigondas 'Cuvée Prestige'</t>
  </si>
  <si>
    <t>Capion - Le Chemin des Garennes Rouge</t>
  </si>
  <si>
    <t>Chateau Capion - 'Le Songe d’Eocène'</t>
  </si>
  <si>
    <t>Rotweine Australien</t>
  </si>
  <si>
    <t>Château de la Negly 'La Falaise Rouge'</t>
  </si>
  <si>
    <t>Klinker Brick 'Tranzind'</t>
  </si>
  <si>
    <t>Rotweine - verschiedene Länder</t>
  </si>
  <si>
    <t>McManis</t>
  </si>
  <si>
    <t>McManis Merlot</t>
  </si>
  <si>
    <t>McManis Cabernet Sauvignon</t>
  </si>
  <si>
    <t>McManis Petiite Sirah</t>
  </si>
  <si>
    <t>Laurent Miquel Cabernet/Syrah</t>
  </si>
  <si>
    <t>Laurent Miquel Syrah/Grenahe</t>
  </si>
  <si>
    <t>Domaine la Negly 'Les Terrasses' Rouge - IGP Pays d'Oc</t>
  </si>
  <si>
    <t>Central Coast Wine Works</t>
  </si>
  <si>
    <t>Command Shiraz</t>
  </si>
  <si>
    <t>E-Series Shiraz/Cabernet</t>
  </si>
  <si>
    <t>Barossa Cabernet Sauvignon</t>
  </si>
  <si>
    <t>Barossa Shiraz</t>
  </si>
  <si>
    <t xml:space="preserve">Ode to Lorraine </t>
  </si>
  <si>
    <t>Ashmead Cabernet Sauvignon</t>
  </si>
  <si>
    <t>Elderton</t>
  </si>
  <si>
    <t>Haselgrove</t>
  </si>
  <si>
    <t>Laurent Miquel Bardou</t>
  </si>
  <si>
    <t>Bestellung für Probeflaschen</t>
  </si>
  <si>
    <t>Bitte füllen Sie die Gelb unterlegten Felder aus, speichern die datei und senden sie an</t>
  </si>
  <si>
    <t>info@altstadt-weingalerie.de</t>
  </si>
  <si>
    <t>Haselgrove H-Shiraz</t>
  </si>
  <si>
    <t>Haselgrove187 GSM</t>
  </si>
  <si>
    <t>Chateau Capion</t>
  </si>
  <si>
    <t>Halos de Jupiter</t>
  </si>
  <si>
    <r>
      <rPr>
        <sz val="10"/>
        <rFont val="Arial"/>
        <family val="2"/>
      </rPr>
      <t xml:space="preserve">Château des </t>
    </r>
    <r>
      <rPr>
        <b/>
        <sz val="10"/>
        <rFont val="Arial"/>
        <family val="2"/>
      </rPr>
      <t>Estanilles</t>
    </r>
  </si>
  <si>
    <r>
      <rPr>
        <sz val="10"/>
        <color theme="1"/>
        <rFont val="Arial"/>
        <family val="2"/>
      </rPr>
      <t>Le</t>
    </r>
    <r>
      <rPr>
        <b/>
        <sz val="10"/>
        <color theme="1"/>
        <rFont val="Arial"/>
        <family val="2"/>
      </rPr>
      <t xml:space="preserve"> Clos des Cazaux</t>
    </r>
  </si>
  <si>
    <r>
      <t xml:space="preserve">Yves </t>
    </r>
    <r>
      <rPr>
        <b/>
        <sz val="10"/>
        <rFont val="Arial"/>
        <family val="2"/>
      </rPr>
      <t>Cuilleron</t>
    </r>
  </si>
  <si>
    <r>
      <rPr>
        <sz val="10"/>
        <rFont val="Arial"/>
        <family val="2"/>
      </rPr>
      <t xml:space="preserve">Château de La </t>
    </r>
    <r>
      <rPr>
        <b/>
        <sz val="10"/>
        <rFont val="Arial"/>
        <family val="2"/>
      </rPr>
      <t>Negly</t>
    </r>
  </si>
  <si>
    <t>Laurent Miquel</t>
  </si>
  <si>
    <t>Verschiedene Winzer</t>
  </si>
  <si>
    <t>Boneshaker Zinfandel</t>
  </si>
  <si>
    <t>Daou Cabernet Sauvignon</t>
  </si>
  <si>
    <t>Honig Cabernet Sauvignon</t>
  </si>
  <si>
    <t>Kay Brothers</t>
  </si>
  <si>
    <t>Kay Brothers Basket Pressed Grenache</t>
  </si>
  <si>
    <t>Kay Brothers Basket Pressed Shiraz</t>
  </si>
  <si>
    <t>Kay Brothers Cuthbert Cabernet Sauvignon</t>
  </si>
  <si>
    <t>Kay Brothers Hillside Shiraz</t>
  </si>
  <si>
    <t>St. Hallett Faith Shiraz</t>
  </si>
  <si>
    <t>Altstadt Weingalerie Abfüllungen</t>
  </si>
  <si>
    <t>AWG Barrique Nr. 142 - Cabernet Sauvignon</t>
  </si>
  <si>
    <t>Alle drei McManis Weine</t>
  </si>
  <si>
    <t xml:space="preserve"> Domaine la Colombette - Grenache Rosé</t>
  </si>
  <si>
    <t>Domaine la Colombette - Pink Colom Bay Rosé</t>
  </si>
  <si>
    <t>Domaine Les Clos des Cazaux - Rosé - Côtes du Rhône</t>
  </si>
  <si>
    <t>Laurent Miquel Ch. Auzines Garrigues</t>
  </si>
  <si>
    <t>La Chablisienne Bourgogne Aligoté</t>
  </si>
  <si>
    <t>La Chablisienne Bourgogne Chardonnay</t>
  </si>
  <si>
    <t>Château des Estanilles 'Vallongue' Rouge</t>
  </si>
  <si>
    <t>Thorn-Clarke</t>
  </si>
  <si>
    <t>Thorn-Clarke Terra Barossa Shiraz</t>
  </si>
  <si>
    <t>Thorn-Clarke Terra Shotfire Shiraz</t>
  </si>
  <si>
    <t>Thorn-Clarke William Randell Cabernet Sauvignon</t>
  </si>
  <si>
    <t>La Chablisienne - Chablis</t>
  </si>
  <si>
    <t>La Chablisienne - Chablis Grand Cru 'Château Grenouilles'</t>
  </si>
  <si>
    <t>La Chablisienne - Chablis 1'er Crus 'Vaillons'</t>
  </si>
  <si>
    <t>La Chablisienne - Chablis 'Les Venerables'</t>
  </si>
  <si>
    <t>2019 Domaine le Clos des Cazaux 'Les Clefs d'Or'</t>
  </si>
  <si>
    <t>2019 Domaine Le Clos des Cazaux 'Vielle Vignes'</t>
  </si>
  <si>
    <r>
      <rPr>
        <b/>
        <sz val="10"/>
        <rFont val="Arial"/>
        <family val="2"/>
      </rPr>
      <t>Rosé Probierpaket</t>
    </r>
    <r>
      <rPr>
        <sz val="10"/>
        <rFont val="Arial"/>
        <family val="2"/>
      </rPr>
      <t xml:space="preserve"> (die 4 Rosés)</t>
    </r>
  </si>
  <si>
    <t>Yves Cuilleron Côte Rôtie 'Bonnivières'</t>
  </si>
  <si>
    <t>Yves Cuilleron Anciens Cepages - Durif</t>
  </si>
  <si>
    <t>Château de la Negly 'L'Ancely'</t>
  </si>
  <si>
    <t>Caymus Conundrum Red</t>
  </si>
  <si>
    <t>Probierpaket Viognier - die qualitative Progression</t>
  </si>
  <si>
    <t>Die Weine in der Liste sind verlinkt mit unseren Shopseiten.</t>
  </si>
  <si>
    <t>Yves Cuilleron</t>
  </si>
  <si>
    <t>2020 Château Les Bugadelles 'Bergerie Blanc' - AOP Languedoc</t>
  </si>
  <si>
    <r>
      <rPr>
        <sz val="10"/>
        <color theme="1"/>
        <rFont val="Arial"/>
        <family val="2"/>
      </rPr>
      <t xml:space="preserve">Maison </t>
    </r>
    <r>
      <rPr>
        <b/>
        <sz val="10"/>
        <color theme="1"/>
        <rFont val="Arial"/>
        <family val="2"/>
      </rPr>
      <t>Albert</t>
    </r>
  </si>
  <si>
    <t>2020 Château Les Bugadelles 'Cuvée Tilki' - AOP La Clape</t>
  </si>
  <si>
    <t>Château Auris - 'Le Souffle de l'Ange' Rouge - AOP Corbières</t>
  </si>
  <si>
    <t>Château Les Bugadelles 'Cuvée Sandokhan' - AOP La Clape</t>
  </si>
  <si>
    <t>Mas Bertrand 'Soleil d'Eva' - Terrasses du Larzac</t>
  </si>
  <si>
    <t>Verfügbar Ende-April 2022</t>
  </si>
  <si>
    <t>Chateau la Salade St. Henri 'Cuvée Aguirre' - Pic St. Loup</t>
  </si>
  <si>
    <t>n.J.</t>
  </si>
  <si>
    <t>NEU</t>
  </si>
  <si>
    <t>Marisco Leefield Station Sauvignon Blanc - Marlborough</t>
  </si>
  <si>
    <t>Haselgrove H Cabernet Merlot</t>
  </si>
  <si>
    <t>Thorn-Clarke  St. Kitts Single Vineyard Shiraz</t>
  </si>
  <si>
    <t>Thorn-Clarke  St. Kitts Single Vineyard Malbec</t>
  </si>
  <si>
    <t>Thorn-Clarke William Randell Shiraz</t>
  </si>
  <si>
    <t>CCWW Grenache</t>
  </si>
  <si>
    <t xml:space="preserve"> (Weine 12,13,18 und 26)</t>
  </si>
  <si>
    <r>
      <rPr>
        <b/>
        <sz val="10"/>
        <color theme="1"/>
        <rFont val="Arial"/>
        <family val="2"/>
      </rPr>
      <t>Sauvignon Blanc Probierpaket</t>
    </r>
    <r>
      <rPr>
        <sz val="10"/>
        <color theme="1"/>
        <rFont val="Arial"/>
        <family val="2"/>
      </rPr>
      <t xml:space="preserve"> (Weine 16,28,29,30 und 31)</t>
    </r>
  </si>
  <si>
    <t>City Runner Cabernet Sauvignon -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</si>
</sst>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_ ;[Red]\-0\ "/>
  </numFmts>
  <fonts count="15" x14ac:knownFonts="1">
    <font>
      <sz val="8"/>
      <color theme="1"/>
      <name val="Arial"/>
      <family val="2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0"/>
      <name val="Arial"/>
      <family val="2"/>
    </font>
    <font>
      <b/>
      <sz val="16"/>
      <color theme="1"/>
      <name val="Arial"/>
      <family val="2"/>
    </font>
    <font>
      <b/>
      <u/>
      <sz val="10"/>
      <color theme="10"/>
      <name val="Arial"/>
      <family val="2"/>
    </font>
    <font>
      <b/>
      <sz val="10"/>
      <name val="Arial"/>
      <family val="2"/>
    </font>
    <font>
      <u/>
      <sz val="10"/>
      <color rgb="FF0070C0"/>
      <name val="Arial"/>
      <family val="2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2" fillId="0" borderId="0" xfId="0" applyNumberFormat="1" applyFont="1"/>
    <xf numFmtId="8" fontId="2" fillId="0" borderId="0" xfId="0" applyNumberFormat="1" applyFont="1"/>
    <xf numFmtId="165" fontId="3" fillId="0" borderId="0" xfId="0" applyNumberFormat="1" applyFont="1" applyAlignment="1">
      <alignment horizontal="center"/>
    </xf>
    <xf numFmtId="0" fontId="4" fillId="0" borderId="0" xfId="1" applyFont="1" applyFill="1"/>
    <xf numFmtId="8" fontId="2" fillId="0" borderId="0" xfId="0" applyNumberFormat="1" applyFont="1" applyProtection="1">
      <protection locked="0"/>
    </xf>
    <xf numFmtId="164" fontId="2" fillId="0" borderId="0" xfId="0" applyNumberFormat="1" applyFont="1"/>
    <xf numFmtId="165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5" fontId="2" fillId="3" borderId="0" xfId="0" applyNumberFormat="1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7" fillId="3" borderId="0" xfId="0" applyFont="1" applyFill="1" applyAlignment="1" applyProtection="1">
      <alignment horizontal="center"/>
      <protection locked="0"/>
    </xf>
    <xf numFmtId="0" fontId="8" fillId="0" borderId="0" xfId="0" applyFont="1" applyProtection="1"/>
    <xf numFmtId="0" fontId="2" fillId="0" borderId="0" xfId="0" applyFont="1" applyProtection="1"/>
    <xf numFmtId="164" fontId="2" fillId="0" borderId="0" xfId="0" applyNumberFormat="1" applyFont="1" applyProtection="1"/>
    <xf numFmtId="164" fontId="2" fillId="0" borderId="7" xfId="0" applyNumberFormat="1" applyFont="1" applyBorder="1" applyProtection="1"/>
    <xf numFmtId="164" fontId="2" fillId="0" borderId="8" xfId="0" applyNumberFormat="1" applyFont="1" applyBorder="1" applyProtection="1"/>
    <xf numFmtId="164" fontId="2" fillId="0" borderId="9" xfId="0" applyNumberFormat="1" applyFont="1" applyBorder="1" applyProtection="1"/>
    <xf numFmtId="164" fontId="2" fillId="2" borderId="0" xfId="0" applyNumberFormat="1" applyFont="1" applyFill="1" applyProtection="1"/>
    <xf numFmtId="164" fontId="2" fillId="2" borderId="7" xfId="0" applyNumberFormat="1" applyFont="1" applyFill="1" applyBorder="1" applyProtection="1"/>
    <xf numFmtId="164" fontId="2" fillId="2" borderId="8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0" borderId="0" xfId="0" applyNumberFormat="1" applyFont="1" applyFill="1" applyProtection="1"/>
    <xf numFmtId="164" fontId="2" fillId="0" borderId="7" xfId="0" applyNumberFormat="1" applyFont="1" applyFill="1" applyBorder="1" applyProtection="1"/>
    <xf numFmtId="164" fontId="2" fillId="0" borderId="8" xfId="0" applyNumberFormat="1" applyFont="1" applyFill="1" applyBorder="1" applyProtection="1"/>
    <xf numFmtId="164" fontId="2" fillId="0" borderId="9" xfId="0" applyNumberFormat="1" applyFont="1" applyFill="1" applyBorder="1" applyProtection="1"/>
    <xf numFmtId="164" fontId="2" fillId="6" borderId="8" xfId="0" applyNumberFormat="1" applyFont="1" applyFill="1" applyBorder="1" applyProtection="1"/>
    <xf numFmtId="8" fontId="2" fillId="0" borderId="0" xfId="0" applyNumberFormat="1" applyFont="1" applyProtection="1"/>
    <xf numFmtId="165" fontId="2" fillId="0" borderId="0" xfId="0" applyNumberFormat="1" applyFont="1" applyProtection="1"/>
    <xf numFmtId="164" fontId="2" fillId="0" borderId="0" xfId="0" applyNumberFormat="1" applyFont="1" applyBorder="1" applyProtection="1"/>
    <xf numFmtId="8" fontId="3" fillId="0" borderId="0" xfId="0" applyNumberFormat="1" applyFont="1" applyProtection="1"/>
    <xf numFmtId="8" fontId="3" fillId="0" borderId="10" xfId="0" applyNumberFormat="1" applyFont="1" applyBorder="1" applyProtection="1"/>
    <xf numFmtId="0" fontId="2" fillId="0" borderId="0" xfId="0" applyFont="1" applyAlignment="1" applyProtection="1">
      <alignment horizontal="center"/>
    </xf>
    <xf numFmtId="0" fontId="4" fillId="0" borderId="0" xfId="1" applyFont="1" applyFill="1" applyProtection="1"/>
    <xf numFmtId="0" fontId="2" fillId="2" borderId="0" xfId="0" applyFont="1" applyFill="1" applyAlignment="1" applyProtection="1">
      <alignment horizontal="center"/>
    </xf>
    <xf numFmtId="0" fontId="4" fillId="2" borderId="0" xfId="1" applyFont="1" applyFill="1" applyProtection="1"/>
    <xf numFmtId="0" fontId="4" fillId="0" borderId="0" xfId="1" applyFont="1" applyProtection="1"/>
    <xf numFmtId="0" fontId="6" fillId="0" borderId="0" xfId="1" applyFont="1" applyFill="1" applyProtection="1"/>
    <xf numFmtId="0" fontId="2" fillId="0" borderId="0" xfId="0" applyFont="1" applyAlignment="1" applyProtection="1">
      <alignment wrapText="1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Protection="1"/>
    <xf numFmtId="164" fontId="2" fillId="0" borderId="0" xfId="0" applyNumberFormat="1" applyFont="1" applyBorder="1" applyProtection="1"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4" fillId="0" borderId="0" xfId="1" applyFont="1" applyFill="1" applyProtection="1">
      <protection locked="0"/>
    </xf>
    <xf numFmtId="0" fontId="6" fillId="0" borderId="0" xfId="1" applyFont="1" applyFill="1" applyProtection="1">
      <protection locked="0"/>
    </xf>
    <xf numFmtId="0" fontId="5" fillId="0" borderId="0" xfId="1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0" fontId="6" fillId="0" borderId="0" xfId="1" applyFont="1" applyFill="1" applyAlignment="1" applyProtection="1">
      <alignment wrapText="1"/>
      <protection locked="0"/>
    </xf>
    <xf numFmtId="0" fontId="12" fillId="0" borderId="0" xfId="1" applyFont="1" applyFill="1" applyProtection="1">
      <protection locked="0"/>
    </xf>
    <xf numFmtId="0" fontId="2" fillId="0" borderId="0" xfId="0" applyFont="1" applyFill="1" applyProtection="1">
      <protection locked="0"/>
    </xf>
    <xf numFmtId="0" fontId="9" fillId="0" borderId="0" xfId="1" applyFont="1" applyFill="1" applyProtection="1">
      <protection locked="0"/>
    </xf>
    <xf numFmtId="0" fontId="6" fillId="0" borderId="0" xfId="1" applyFont="1" applyProtection="1">
      <protection locked="0"/>
    </xf>
    <xf numFmtId="0" fontId="7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11" fillId="4" borderId="0" xfId="1" applyFont="1" applyFill="1" applyAlignment="1" applyProtection="1">
      <alignment horizontal="center"/>
      <protection locked="0"/>
    </xf>
    <xf numFmtId="165" fontId="2" fillId="4" borderId="0" xfId="0" applyNumberFormat="1" applyFont="1" applyFill="1" applyProtection="1">
      <protection locked="0"/>
    </xf>
    <xf numFmtId="8" fontId="2" fillId="4" borderId="0" xfId="0" applyNumberFormat="1" applyFont="1" applyFill="1" applyProtection="1">
      <protection locked="0"/>
    </xf>
    <xf numFmtId="0" fontId="13" fillId="0" borderId="0" xfId="1" applyFont="1" applyFill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6" fillId="0" borderId="0" xfId="1" applyFont="1" applyFill="1"/>
    <xf numFmtId="0" fontId="14" fillId="0" borderId="0" xfId="1" applyFont="1" applyFill="1" applyProtection="1">
      <protection locked="0"/>
    </xf>
    <xf numFmtId="164" fontId="2" fillId="0" borderId="14" xfId="0" applyNumberFormat="1" applyFont="1" applyFill="1" applyBorder="1" applyProtection="1"/>
    <xf numFmtId="164" fontId="2" fillId="0" borderId="14" xfId="0" applyNumberFormat="1" applyFont="1" applyBorder="1" applyProtection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4" fontId="2" fillId="7" borderId="9" xfId="0" applyNumberFormat="1" applyFont="1" applyFill="1" applyBorder="1" applyProtection="1"/>
    <xf numFmtId="0" fontId="6" fillId="0" borderId="0" xfId="1" applyFont="1" applyFill="1" applyAlignment="1" applyProtection="1">
      <protection locked="0"/>
    </xf>
    <xf numFmtId="0" fontId="2" fillId="0" borderId="0" xfId="0" applyFont="1" applyFill="1"/>
    <xf numFmtId="164" fontId="2" fillId="0" borderId="15" xfId="0" applyNumberFormat="1" applyFont="1" applyBorder="1" applyProtection="1"/>
    <xf numFmtId="164" fontId="2" fillId="0" borderId="0" xfId="0" applyNumberFormat="1" applyFont="1" applyFill="1" applyBorder="1" applyProtection="1"/>
    <xf numFmtId="165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2" fillId="0" borderId="0" xfId="1" applyFont="1" applyFill="1" applyAlignment="1" applyProtection="1">
      <protection locked="0"/>
    </xf>
    <xf numFmtId="164" fontId="2" fillId="6" borderId="9" xfId="0" applyNumberFormat="1" applyFont="1" applyFill="1" applyBorder="1" applyProtection="1"/>
    <xf numFmtId="8" fontId="2" fillId="0" borderId="0" xfId="0" applyNumberFormat="1" applyFont="1" applyFill="1" applyProtection="1"/>
    <xf numFmtId="0" fontId="2" fillId="0" borderId="0" xfId="0" applyFont="1" applyFill="1" applyAlignment="1">
      <alignment horizontal="center"/>
    </xf>
    <xf numFmtId="0" fontId="2" fillId="8" borderId="0" xfId="0" applyFont="1" applyFill="1" applyProtection="1"/>
    <xf numFmtId="164" fontId="2" fillId="0" borderId="16" xfId="0" applyNumberFormat="1" applyFont="1" applyFill="1" applyBorder="1" applyProtection="1"/>
    <xf numFmtId="164" fontId="2" fillId="0" borderId="17" xfId="0" applyNumberFormat="1" applyFont="1" applyFill="1" applyBorder="1" applyProtection="1"/>
    <xf numFmtId="164" fontId="2" fillId="0" borderId="18" xfId="0" applyNumberFormat="1" applyFont="1" applyFill="1" applyBorder="1" applyProtection="1"/>
    <xf numFmtId="0" fontId="2" fillId="3" borderId="19" xfId="0" applyFont="1" applyFill="1" applyBorder="1" applyAlignment="1" applyProtection="1">
      <alignment horizontal="center"/>
      <protection locked="0"/>
    </xf>
    <xf numFmtId="8" fontId="2" fillId="0" borderId="9" xfId="0" applyNumberFormat="1" applyFont="1" applyBorder="1" applyProtection="1"/>
    <xf numFmtId="8" fontId="2" fillId="0" borderId="7" xfId="0" applyNumberFormat="1" applyFont="1" applyFill="1" applyBorder="1" applyProtection="1"/>
    <xf numFmtId="8" fontId="2" fillId="0" borderId="8" xfId="0" applyNumberFormat="1" applyFont="1" applyFill="1" applyBorder="1" applyProtection="1"/>
    <xf numFmtId="0" fontId="2" fillId="9" borderId="0" xfId="0" applyFont="1" applyFill="1" applyAlignment="1" applyProtection="1">
      <alignment horizontal="center"/>
    </xf>
    <xf numFmtId="8" fontId="2" fillId="0" borderId="9" xfId="0" applyNumberFormat="1" applyFont="1" applyFill="1" applyBorder="1" applyProtection="1"/>
    <xf numFmtId="0" fontId="2" fillId="4" borderId="0" xfId="0" applyFont="1" applyFill="1" applyAlignment="1">
      <alignment horizontal="center"/>
    </xf>
    <xf numFmtId="0" fontId="7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3" fillId="9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164" fontId="2" fillId="6" borderId="7" xfId="0" applyNumberFormat="1" applyFont="1" applyFill="1" applyBorder="1" applyProtection="1"/>
    <xf numFmtId="0" fontId="6" fillId="2" borderId="0" xfId="1" applyFont="1" applyFill="1" applyProtection="1">
      <protection locked="0"/>
    </xf>
    <xf numFmtId="0" fontId="1" fillId="0" borderId="0" xfId="1" applyFill="1" applyProtection="1">
      <protection locked="0"/>
    </xf>
    <xf numFmtId="164" fontId="2" fillId="0" borderId="20" xfId="0" applyNumberFormat="1" applyFont="1" applyFill="1" applyBorder="1" applyProtection="1"/>
    <xf numFmtId="165" fontId="2" fillId="3" borderId="16" xfId="0" applyNumberFormat="1" applyFont="1" applyFill="1" applyBorder="1" applyProtection="1">
      <protection locked="0"/>
    </xf>
    <xf numFmtId="165" fontId="3" fillId="0" borderId="0" xfId="0" applyNumberFormat="1" applyFont="1" applyAlignment="1" applyProtection="1">
      <alignment horizontal="right"/>
    </xf>
    <xf numFmtId="165" fontId="3" fillId="0" borderId="11" xfId="0" applyNumberFormat="1" applyFont="1" applyBorder="1" applyAlignment="1" applyProtection="1">
      <alignment horizontal="right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7" fillId="3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164" fontId="3" fillId="9" borderId="12" xfId="0" applyNumberFormat="1" applyFont="1" applyFill="1" applyBorder="1" applyAlignment="1" applyProtection="1">
      <alignment horizontal="center"/>
    </xf>
    <xf numFmtId="164" fontId="3" fillId="9" borderId="0" xfId="0" applyNumberFormat="1" applyFont="1" applyFill="1" applyBorder="1" applyAlignment="1" applyProtection="1">
      <alignment horizontal="center"/>
    </xf>
    <xf numFmtId="164" fontId="3" fillId="9" borderId="13" xfId="0" applyNumberFormat="1" applyFont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ltstadt-weingalerie-shop.de/Probefl-Chateau-des-Estanilles-Sous-Les-Rocs-Rouge-Faugeres" TargetMode="External"/><Relationship Id="rId21" Type="http://schemas.openxmlformats.org/officeDocument/2006/relationships/hyperlink" Target="http://altstadt-weingalerie-shop.de/Probefl-Chateau-Capion-Le-Songe-d-Eoc&#232;ne-Terrasses-du-Larzac" TargetMode="External"/><Relationship Id="rId42" Type="http://schemas.openxmlformats.org/officeDocument/2006/relationships/hyperlink" Target="http://altstadt-weingalerie-shop.de/epages/4516c1e5-c9d1-4edd-9145-b62097371137.sf/de_DE/?ObjectID=19313941" TargetMode="External"/><Relationship Id="rId47" Type="http://schemas.openxmlformats.org/officeDocument/2006/relationships/hyperlink" Target="http://altstadt-weingalerie-shop.de/Yves-Cuilleron-Les-vignes-da-Cote-Roussanne-IGP-Collines-Rhodaniennes" TargetMode="External"/><Relationship Id="rId63" Type="http://schemas.openxmlformats.org/officeDocument/2006/relationships/hyperlink" Target="http://altstadt-weingalerie-shop.de/Probefl-2017-Laurent-Miquel-Ch-Auzines-Garrigues-Corbieres" TargetMode="External"/><Relationship Id="rId68" Type="http://schemas.openxmlformats.org/officeDocument/2006/relationships/hyperlink" Target="http://altstadt-weingalerie-shop.de/Probefl-Daou-Cabernet-Sauvignon-Paso-Robles" TargetMode="External"/><Relationship Id="rId84" Type="http://schemas.openxmlformats.org/officeDocument/2006/relationships/hyperlink" Target="http://altstadt-weingalerie-shop.de/epages/4516c1e5-c9d1-4edd-9145-b62097371137.sf/de_DE/?ObjectID=2361122" TargetMode="External"/><Relationship Id="rId89" Type="http://schemas.openxmlformats.org/officeDocument/2006/relationships/hyperlink" Target="http://altstadt-weingalerie-shop.de/epages/4516c1e5-c9d1-4edd-9145-b62097371137.sf/de_DE/?ObjectID=29422140" TargetMode="External"/><Relationship Id="rId7" Type="http://schemas.openxmlformats.org/officeDocument/2006/relationships/hyperlink" Target="http://altstadt-weingalerie-shop.de/Probefl-2017-Michael-David-Earthquake-Petite-Sirah" TargetMode="External"/><Relationship Id="rId71" Type="http://schemas.openxmlformats.org/officeDocument/2006/relationships/hyperlink" Target="http://altstadt-weingalerie-shop.de/Probefl-Kay-Brothers-Basket-Pressed-Shiraz-McLaren-Vale" TargetMode="External"/><Relationship Id="rId92" Type="http://schemas.openxmlformats.org/officeDocument/2006/relationships/hyperlink" Target="http://altstadt-weingalerie-shop.de/Probefl-2018-Yves-Cuilleron-Anciens-Cepages-Durif" TargetMode="External"/><Relationship Id="rId2" Type="http://schemas.openxmlformats.org/officeDocument/2006/relationships/hyperlink" Target="http://altstadt-weingalerie-shop.de/Probefl-2017-Michael-David-Freakshow-Cabernet-Sauvignon" TargetMode="External"/><Relationship Id="rId16" Type="http://schemas.openxmlformats.org/officeDocument/2006/relationships/hyperlink" Target="http://altstadt-weingalerie-shop.de/Probefl-McManis-Cabernet-Sauvignon-California" TargetMode="External"/><Relationship Id="rId29" Type="http://schemas.openxmlformats.org/officeDocument/2006/relationships/hyperlink" Target="http://altstadt-weingalerie-shop.de/Probefl-Yves-Cuilleron-Les-vignes-d-a-Cote-Syrah-IGP-Collines-Rhodaniennes" TargetMode="External"/><Relationship Id="rId11" Type="http://schemas.openxmlformats.org/officeDocument/2006/relationships/hyperlink" Target="http://altstadt-weingalerie-shop.de/Probefl-Klinker-Brick-Tranzind-Lodi" TargetMode="External"/><Relationship Id="rId24" Type="http://schemas.openxmlformats.org/officeDocument/2006/relationships/hyperlink" Target="http://altstadt-weingalerie-shop.de/Probefl-Halos-de-Jupiter-Costieres-de-Nimes" TargetMode="External"/><Relationship Id="rId32" Type="http://schemas.openxmlformats.org/officeDocument/2006/relationships/hyperlink" Target="http://altstadt-weingalerie-shop.de/Domaine-la-Negly-Les-Terrasses-IGP-Pays-d-Oc-klein" TargetMode="External"/><Relationship Id="rId37" Type="http://schemas.openxmlformats.org/officeDocument/2006/relationships/hyperlink" Target="http://altstadt-weingalerie-shop.de/Probefl-Elderton-Barossa-Shiraz-Barossa-Valley" TargetMode="External"/><Relationship Id="rId40" Type="http://schemas.openxmlformats.org/officeDocument/2006/relationships/hyperlink" Target="mailto:info@altstadt-weingalerie.de" TargetMode="External"/><Relationship Id="rId45" Type="http://schemas.openxmlformats.org/officeDocument/2006/relationships/hyperlink" Target="http://altstadt-weingalerie-shop.de/Chateau-La-Negly-La-Brise-Marine-AOP-Languedoc-La-Clape" TargetMode="External"/><Relationship Id="rId53" Type="http://schemas.openxmlformats.org/officeDocument/2006/relationships/hyperlink" Target="http://altstadt-weingalerie-shop.de/Yves-Cuilleron-La-Petite-Cote-Condrieu" TargetMode="External"/><Relationship Id="rId58" Type="http://schemas.openxmlformats.org/officeDocument/2006/relationships/hyperlink" Target="http://altstadt-weingalerie-shop.de/Probefl-202-The-Kings-Favour-Sauvignon-Blanc-Marlborough-Neuseeland" TargetMode="External"/><Relationship Id="rId66" Type="http://schemas.openxmlformats.org/officeDocument/2006/relationships/hyperlink" Target="http://altstadt-weingalerie-shop.de/Probefl-Boneshaker-Zinfandel-Lodi" TargetMode="External"/><Relationship Id="rId74" Type="http://schemas.openxmlformats.org/officeDocument/2006/relationships/hyperlink" Target="http://altstadt-weingalerie-shop.de/Probefl-2015-Altstadt-Weingalerie-Barrique-Nr142-Cabernet-Sauvignon" TargetMode="External"/><Relationship Id="rId79" Type="http://schemas.openxmlformats.org/officeDocument/2006/relationships/hyperlink" Target="http://altstadt-weingalerie-shop.de/Probefl-2020-Sauvignon-Blanc-Domaine-La-Colombette-Vin-de-Pays-de-lHerault" TargetMode="External"/><Relationship Id="rId87" Type="http://schemas.openxmlformats.org/officeDocument/2006/relationships/hyperlink" Target="http://altstadt-weingalerie-shop.de/epages/4516c1e5-c9d1-4edd-9145-b62097371137.sf/de_DE/?ObjectPath=/Shops/4516c1e5-c9d1-4edd-9145-b62097371137/Products/40-440-02490-00" TargetMode="External"/><Relationship Id="rId102" Type="http://schemas.openxmlformats.org/officeDocument/2006/relationships/hyperlink" Target="http://altstadt-weingalerie-shop.de/Probefl-2018-Thorn-Clarke-St-Kitts-Single-Vineyard-Shiraz-Barossa-Valley" TargetMode="External"/><Relationship Id="rId5" Type="http://schemas.openxmlformats.org/officeDocument/2006/relationships/hyperlink" Target="http://altstadt-weingalerie-shop.de/Probefl-Michael-David-Freakshow-Zinfandel-Lodi" TargetMode="External"/><Relationship Id="rId61" Type="http://schemas.openxmlformats.org/officeDocument/2006/relationships/hyperlink" Target="http://altstadt-weingalerie-shop.de/Probefl-Haselgrove-Batch-187-GSM-McLaren-Vale" TargetMode="External"/><Relationship Id="rId82" Type="http://schemas.openxmlformats.org/officeDocument/2006/relationships/hyperlink" Target="http://altstadt-weingalerie-shop.de/Probefl-2019-Chateau-des-Estanilles-Vallongue-Rouge-Faugeres" TargetMode="External"/><Relationship Id="rId90" Type="http://schemas.openxmlformats.org/officeDocument/2006/relationships/hyperlink" Target="http://altstadt-weingalerie-shop.de/epages/4516c1e5-c9d1-4edd-9145-b62097371137.sf/de_DE/?ObjectID=29422219" TargetMode="External"/><Relationship Id="rId95" Type="http://schemas.openxmlformats.org/officeDocument/2006/relationships/hyperlink" Target="http://altstadt-weingalerie-shop.de/Probefl-2020-Chateau-Les-Bugadelles-Cuvee-Tilki-AOP-La-Clape" TargetMode="External"/><Relationship Id="rId19" Type="http://schemas.openxmlformats.org/officeDocument/2006/relationships/hyperlink" Target="http://altstadt-weingalerie-shop.de/2017-Chateau-de-la-Negly-La-Falaise-Rouge-La-Clape" TargetMode="External"/><Relationship Id="rId14" Type="http://schemas.openxmlformats.org/officeDocument/2006/relationships/hyperlink" Target="http://altstadt-weingalerie-shop.de/Probefl-Klinker-Brick-Old-Ghost-Zinfandel" TargetMode="External"/><Relationship Id="rId22" Type="http://schemas.openxmlformats.org/officeDocument/2006/relationships/hyperlink" Target="http://altstadt-weingalerie-shop.de/Probefl-Le-Clos-des-Cazaux-Cuvee-de-la-Tour-Sarrasine" TargetMode="External"/><Relationship Id="rId27" Type="http://schemas.openxmlformats.org/officeDocument/2006/relationships/hyperlink" Target="http://altstadt-weingalerie-shop.de/2017-Chateau-des-Estanilles-Clos-du-Fous-Faugeres" TargetMode="External"/><Relationship Id="rId30" Type="http://schemas.openxmlformats.org/officeDocument/2006/relationships/hyperlink" Target="http://altstadt-weingalerie-shop.de/Probefl-Yves-Cuilleron-Cavanos-Syrah-St-Joseph" TargetMode="External"/><Relationship Id="rId35" Type="http://schemas.openxmlformats.org/officeDocument/2006/relationships/hyperlink" Target="http://altstadt-weingalerie-shop.de/Probefl-Elderton-Ashmead-Cabernet-Sauvignon-Barossa-Valley" TargetMode="External"/><Relationship Id="rId43" Type="http://schemas.openxmlformats.org/officeDocument/2006/relationships/hyperlink" Target="http://altstadt-weingalerie-shop.de/Probefl-2019-Domaine-de-la-Negly-Oppidum-Chardonnay-IGP-Pays-dOc" TargetMode="External"/><Relationship Id="rId48" Type="http://schemas.openxmlformats.org/officeDocument/2006/relationships/hyperlink" Target="http://altstadt-weingalerie-shop.de/Chateau-des-Estanilles-Vallongue-Blanc" TargetMode="External"/><Relationship Id="rId56" Type="http://schemas.openxmlformats.org/officeDocument/2006/relationships/hyperlink" Target="http://altstadt-weingalerie-shop.de/Probefl-2021-Fernlands-Sauvignon-Blanc-Marlborough" TargetMode="External"/><Relationship Id="rId64" Type="http://schemas.openxmlformats.org/officeDocument/2006/relationships/hyperlink" Target="http://altstadt-weingalerie-shop.de/Probefl-Laurent-Miquel-Pere-et-Fils-Cabernet-Syrah-IGP-Pays-dOc" TargetMode="External"/><Relationship Id="rId69" Type="http://schemas.openxmlformats.org/officeDocument/2006/relationships/hyperlink" Target="http://altstadt-weingalerie-shop.de/Probefl-Honig-Cabernet-Sauvignon-Napa-Valley" TargetMode="External"/><Relationship Id="rId77" Type="http://schemas.openxmlformats.org/officeDocument/2006/relationships/hyperlink" Target="http://altstadt-weingalerie-shop.de/Probefl-2016-St-Hallett-Faith-Shiraz-Barossa-Valley" TargetMode="External"/><Relationship Id="rId100" Type="http://schemas.openxmlformats.org/officeDocument/2006/relationships/hyperlink" Target="http://altstadt-weingalerie-shop.de/Probefl-2021-Marisco-Leefield-Station-Sauvignon-Blanc-Marlborough" TargetMode="External"/><Relationship Id="rId105" Type="http://schemas.openxmlformats.org/officeDocument/2006/relationships/hyperlink" Target="http://altstadt-weingalerie-shop.de/epages/4516c1e5-c9d1-4edd-9145-b62097371137.sf/de_DE/?ObjectPath=/Shops/4516c1e5-c9d1-4edd-9145-b62097371137/Products/30-950-01190-01" TargetMode="External"/><Relationship Id="rId8" Type="http://schemas.openxmlformats.org/officeDocument/2006/relationships/hyperlink" Target="http://altstadt-weingalerie-shop.de/Probefl-2017-Michael-David-Earthquake-Zinfandel" TargetMode="External"/><Relationship Id="rId51" Type="http://schemas.openxmlformats.org/officeDocument/2006/relationships/hyperlink" Target="http://altstadt-weingalerie-shop.de/Laurent-Miquel-Viognier-Verite" TargetMode="External"/><Relationship Id="rId72" Type="http://schemas.openxmlformats.org/officeDocument/2006/relationships/hyperlink" Target="http://altstadt-weingalerie-shop.de/Probefl-Kay-Brothers-Cuthbert-Cabernet-Sauvignon-McLaren-Vale" TargetMode="External"/><Relationship Id="rId80" Type="http://schemas.openxmlformats.org/officeDocument/2006/relationships/hyperlink" Target="http://altstadt-weingalerie-shop.de/Probefl-2019-La-Chablisienne-Bourgogne-Aligote" TargetMode="External"/><Relationship Id="rId85" Type="http://schemas.openxmlformats.org/officeDocument/2006/relationships/hyperlink" Target="http://altstadt-weingalerie-shop.de/Probefl-2016-Thorn-Clarke-William-Randell-Cabernet-Sauvignon-Barossa-Valley" TargetMode="External"/><Relationship Id="rId93" Type="http://schemas.openxmlformats.org/officeDocument/2006/relationships/hyperlink" Target="http://altstadt-weingalerie-shop.de/Probefl-2017-Chateau-de-la-Negly-LAncely-La-Clape" TargetMode="External"/><Relationship Id="rId98" Type="http://schemas.openxmlformats.org/officeDocument/2006/relationships/hyperlink" Target="http://altstadt-weingalerie-shop.de/Probefl-Mas-Bertrand-Soleil-Eva-Terrasses-du-Larzac" TargetMode="External"/><Relationship Id="rId3" Type="http://schemas.openxmlformats.org/officeDocument/2006/relationships/hyperlink" Target="http://altstadt-weingalerie-shop.de/Probefl-Michael-David-reakshow-Red-Lodi" TargetMode="External"/><Relationship Id="rId12" Type="http://schemas.openxmlformats.org/officeDocument/2006/relationships/hyperlink" Target="http://altstadt-weingalerie-shop.de/Probefl-2017-Klinker-Brick-Brickmason-Lodi" TargetMode="External"/><Relationship Id="rId17" Type="http://schemas.openxmlformats.org/officeDocument/2006/relationships/hyperlink" Target="http://altstadt-weingalerie-shop.de/Probefl-McManis-Petite-Sirah-California" TargetMode="External"/><Relationship Id="rId25" Type="http://schemas.openxmlformats.org/officeDocument/2006/relationships/hyperlink" Target="http://altstadt-weingalerie-shop.de/Probefl-2016-Halos-de-Jupiter-Gigondas" TargetMode="External"/><Relationship Id="rId33" Type="http://schemas.openxmlformats.org/officeDocument/2006/relationships/hyperlink" Target="http://altstadt-weingalerie-shop.de/Probefl-2016-CCWW-Grenache-Paso-Robles" TargetMode="External"/><Relationship Id="rId38" Type="http://schemas.openxmlformats.org/officeDocument/2006/relationships/hyperlink" Target="http://altstadt-weingalerie-shop.de/Probefl-Elderton-Barossa-Cabernet-Sauvignon-Barossa-Valley" TargetMode="External"/><Relationship Id="rId46" Type="http://schemas.openxmlformats.org/officeDocument/2006/relationships/hyperlink" Target="http://altstadt-weingalerie-shop.de/Chateau-des-Estanilles-Impertinant-Blanc-Faugeres" TargetMode="External"/><Relationship Id="rId59" Type="http://schemas.openxmlformats.org/officeDocument/2006/relationships/hyperlink" Target="http://altstadt-weingalerie-shop.de/Probefl-Kings-Bastard" TargetMode="External"/><Relationship Id="rId67" Type="http://schemas.openxmlformats.org/officeDocument/2006/relationships/hyperlink" Target="http://altstadt-weingalerie-shop.de/Probefl-Caymus-Conundrum-Red-California" TargetMode="External"/><Relationship Id="rId103" Type="http://schemas.openxmlformats.org/officeDocument/2006/relationships/hyperlink" Target="http://altstadt-weingalerie-shop.de/Probefl-2018-Thorn-Clarke-St-Kitts-Single-Vineyard-Malbec-Barossa-Valley" TargetMode="External"/><Relationship Id="rId20" Type="http://schemas.openxmlformats.org/officeDocument/2006/relationships/hyperlink" Target="http://altstadt-weingalerie-shop.de/Capion-Le-Chemin-des-Garennes-Rouge" TargetMode="External"/><Relationship Id="rId41" Type="http://schemas.openxmlformats.org/officeDocument/2006/relationships/hyperlink" Target="http://altstadt-weingalerie-shop.de/epages/4516c1e5-c9d1-4edd-9145-b62097371137.sf/de_DE/?ObjectID=2361170" TargetMode="External"/><Relationship Id="rId54" Type="http://schemas.openxmlformats.org/officeDocument/2006/relationships/hyperlink" Target="http://altstadt-weingalerie-shop.de/Yves-Cuilleron-Les-Chaillets-Condrieu" TargetMode="External"/><Relationship Id="rId62" Type="http://schemas.openxmlformats.org/officeDocument/2006/relationships/hyperlink" Target="http://altstadt-weingalerie-shop.de/Probefl-Laurent-Miquel-Bardou-St-Chinian" TargetMode="External"/><Relationship Id="rId70" Type="http://schemas.openxmlformats.org/officeDocument/2006/relationships/hyperlink" Target="http://altstadt-weingalerie-shop.de/Probefl-Kay-Brothers-Basket-Pressed-Grenache-McLaren-Vale" TargetMode="External"/><Relationship Id="rId75" Type="http://schemas.openxmlformats.org/officeDocument/2006/relationships/hyperlink" Target="http://altstadt-weingalerie-shop.de/epages/4516c1e5-c9d1-4edd-9145-b62097371137.sf/de_DE/?ObjectID=29339022" TargetMode="External"/><Relationship Id="rId83" Type="http://schemas.openxmlformats.org/officeDocument/2006/relationships/hyperlink" Target="http://altstadt-weingalerie-shop.de/epages/4516c1e5-c9d1-4edd-9145-b62097371137.sf/de_DE/?ObjectID=2361121" TargetMode="External"/><Relationship Id="rId88" Type="http://schemas.openxmlformats.org/officeDocument/2006/relationships/hyperlink" Target="http://altstadt-weingalerie-shop.de/epages/4516c1e5-c9d1-4edd-9145-b62097371137.sf/de_DE/?ObjectID=29333469" TargetMode="External"/><Relationship Id="rId91" Type="http://schemas.openxmlformats.org/officeDocument/2006/relationships/hyperlink" Target="http://altstadt-weingalerie-shop.de/Probefl-Yves-Cuilleron-Bonnivieres-Syrah-Cote-Rotie" TargetMode="External"/><Relationship Id="rId96" Type="http://schemas.openxmlformats.org/officeDocument/2006/relationships/hyperlink" Target="http://altstadt-weingalerie-shop.de/Probefl-2019-Chateau-Auris-Le-Souffle-de-lAnge-Rouge-AOP-Corbieres" TargetMode="External"/><Relationship Id="rId1" Type="http://schemas.openxmlformats.org/officeDocument/2006/relationships/hyperlink" Target="http://altstadt-weingalerie-shop.de/Probefl-Michael-David-6th-Sense-Syrah-Lodi" TargetMode="External"/><Relationship Id="rId6" Type="http://schemas.openxmlformats.org/officeDocument/2006/relationships/hyperlink" Target="http://altstadt-weingalerie-shop.de/Probefl-Michael-David-Earthquake-Cabernet-Sauvignon" TargetMode="External"/><Relationship Id="rId15" Type="http://schemas.openxmlformats.org/officeDocument/2006/relationships/hyperlink" Target="http://altstadt-weingalerie-shop.de/Probefl-McManis-Merlot-California" TargetMode="External"/><Relationship Id="rId23" Type="http://schemas.openxmlformats.org/officeDocument/2006/relationships/hyperlink" Target="http://altstadt-weingalerie-shop.de/Le-Clos-des-Cazaux--Cuvee-Prestige" TargetMode="External"/><Relationship Id="rId28" Type="http://schemas.openxmlformats.org/officeDocument/2006/relationships/hyperlink" Target="http://altstadt-weingalerie-shop.de/Probefl-2016-Chateau-des-Estanilles-Fontanille-Faugeres" TargetMode="External"/><Relationship Id="rId36" Type="http://schemas.openxmlformats.org/officeDocument/2006/relationships/hyperlink" Target="http://altstadt-weingalerie-shop.de/Probefl-Elderton-Ode-to-Lorraine-Barossa-Valley" TargetMode="External"/><Relationship Id="rId49" Type="http://schemas.openxmlformats.org/officeDocument/2006/relationships/hyperlink" Target="http://altstadt-weingalerie-shop.de/Capion-Chemin-des-Garennes-Blanc-AOP-Languedoc" TargetMode="External"/><Relationship Id="rId57" Type="http://schemas.openxmlformats.org/officeDocument/2006/relationships/hyperlink" Target="http://altstadt-weingalerie-shop.de/Probefl-2021-The-Ned-Sauvignon-Blanc-Marlborough-Neuseeland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altstadt-weingalerie-shop.de/Probefl-Michael-David-Rapture-Cabernet-Sauvignon" TargetMode="External"/><Relationship Id="rId31" Type="http://schemas.openxmlformats.org/officeDocument/2006/relationships/hyperlink" Target="http://altstadt-weingalerie-shop.de/Probefl-2018-Yves-Cuilleron-Madiniere-Syrah-Cote-Rotie" TargetMode="External"/><Relationship Id="rId44" Type="http://schemas.openxmlformats.org/officeDocument/2006/relationships/hyperlink" Target="http://altstadt-weingalerie-shop.de/Probefl-2019-Laurent-Miquel-Nord-Sud-Viognier-IGP-Pays-dOc" TargetMode="External"/><Relationship Id="rId52" Type="http://schemas.openxmlformats.org/officeDocument/2006/relationships/hyperlink" Target="http://altstadt-weingalerie-shop.de/Yves-Cuilleron-Einzellage-Digue-St-Joseph" TargetMode="External"/><Relationship Id="rId60" Type="http://schemas.openxmlformats.org/officeDocument/2006/relationships/hyperlink" Target="http://altstadt-weingalerie-shop.de/Probefl-Haselgrove-H-Shiraz-South-Australia" TargetMode="External"/><Relationship Id="rId65" Type="http://schemas.openxmlformats.org/officeDocument/2006/relationships/hyperlink" Target="http://altstadt-weingalerie-shop.de/Probefl-2018-Laurent-Miquel-Pere-et-Fils-Syrah-Grenache-IGP-Pays-dOc" TargetMode="External"/><Relationship Id="rId73" Type="http://schemas.openxmlformats.org/officeDocument/2006/relationships/hyperlink" Target="http://altstadt-weingalerie-shop.de/Probefl-Kay-Brothers-Hillside-Shiraz-McLaren-Vale" TargetMode="External"/><Relationship Id="rId78" Type="http://schemas.openxmlformats.org/officeDocument/2006/relationships/hyperlink" Target="http://altstadt-weingalerie-shop.de/Probefl-202-Laurent-Miquel-Clacson-Blanc-IGP-Pays-dOc" TargetMode="External"/><Relationship Id="rId81" Type="http://schemas.openxmlformats.org/officeDocument/2006/relationships/hyperlink" Target="http://altstadt-weingalerie-shop.de/Probefl-2019-La-Chablisienne-Bourgogne-Chardonnay" TargetMode="External"/><Relationship Id="rId86" Type="http://schemas.openxmlformats.org/officeDocument/2006/relationships/hyperlink" Target="http://altstadt-weingalerie-shop.de/epages/4516c1e5-c9d1-4edd-9145-b62097371137.sf/de_DE/?ObjectPath=/Shops/4516c1e5-c9d1-4edd-9145-b62097371137/Products/40-440-01695-00" TargetMode="External"/><Relationship Id="rId94" Type="http://schemas.openxmlformats.org/officeDocument/2006/relationships/hyperlink" Target="http://altstadt-weingalerie-shop.de/epages/4516c1e5-c9d1-4edd-9145-b62097371137.sf/de_DE/?ObjectPath=/Shops/4516c1e5-c9d1-4edd-9145-b62097371137/Products/05-460-00895-00" TargetMode="External"/><Relationship Id="rId99" Type="http://schemas.openxmlformats.org/officeDocument/2006/relationships/hyperlink" Target="http://altstadt-weingalerie-shop.de/Probefl-2019-Chateau-la-Salade-St-Henri-Cuvee-Aguirre-Pic-St-Loup" TargetMode="External"/><Relationship Id="rId101" Type="http://schemas.openxmlformats.org/officeDocument/2006/relationships/hyperlink" Target="http://altstadt-weingalerie-shop.de/Probefl-2017-Haselgrove-H-Cabernet-Merlot-South-Australia" TargetMode="External"/><Relationship Id="rId4" Type="http://schemas.openxmlformats.org/officeDocument/2006/relationships/hyperlink" Target="http://altstadt-weingalerie-shop.de/Probefl-2018-Michael-David-Petite-Petit-Lodi" TargetMode="External"/><Relationship Id="rId9" Type="http://schemas.openxmlformats.org/officeDocument/2006/relationships/hyperlink" Target="http://altstadt-weingalerie-shop.de/Probefl-2017-Michael-David-Inkblot-Cabernet-Franc" TargetMode="External"/><Relationship Id="rId13" Type="http://schemas.openxmlformats.org/officeDocument/2006/relationships/hyperlink" Target="http://altstadt-weingalerie-shop.de/Probefl-Klinker-Brick-Old-Vine-Zinfandel" TargetMode="External"/><Relationship Id="rId18" Type="http://schemas.openxmlformats.org/officeDocument/2006/relationships/hyperlink" Target="http://altstadt-weingalerie-shop.de/Probefl-Michael-David-Gluttony-Zinfandel" TargetMode="External"/><Relationship Id="rId39" Type="http://schemas.openxmlformats.org/officeDocument/2006/relationships/hyperlink" Target="http://altstadt-weingalerie-shop.de/Probefl-Elderton-E-Series-Shiraz-Cabernet-Barossa-Valley" TargetMode="External"/><Relationship Id="rId34" Type="http://schemas.openxmlformats.org/officeDocument/2006/relationships/hyperlink" Target="http://altstadt-weingalerie-shop.de/Probefl-2015-Elderton-Command-Shiraz-Barossa-Valley" TargetMode="External"/><Relationship Id="rId50" Type="http://schemas.openxmlformats.org/officeDocument/2006/relationships/hyperlink" Target="http://altstadt-weingalerie-shop.de/Chateau-des-Estanilles-Inverso-Blanc-Faugeres" TargetMode="External"/><Relationship Id="rId55" Type="http://schemas.openxmlformats.org/officeDocument/2006/relationships/hyperlink" Target="http://altstadt-weingalerie-shop.de/Yves-Cuilleron-Einzellage-Vernon-Condrieu" TargetMode="External"/><Relationship Id="rId76" Type="http://schemas.openxmlformats.org/officeDocument/2006/relationships/hyperlink" Target="http://altstadt-weingalerie-shop.de/epages/4516c1e5-c9d1-4edd-9145-b62097371137.sf/de_DE/?ObjectID=29323015" TargetMode="External"/><Relationship Id="rId97" Type="http://schemas.openxmlformats.org/officeDocument/2006/relationships/hyperlink" Target="file:///C:\Users\Axel\AppData\Local\Microsoft\Windows\Downloads\Kl%20Flaschen\Probefl-2019-Chateau-Les-Bugadelles-Cuvee-Sandokhan-AOP-La-Clape" TargetMode="External"/><Relationship Id="rId104" Type="http://schemas.openxmlformats.org/officeDocument/2006/relationships/hyperlink" Target="http://altstadt-weingalerie-shop.de/Probefl-2016-Thorn-Clarke-William-Randell-Cabernet-Sauvignon-Barossa-Vall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T215"/>
  <sheetViews>
    <sheetView showZeros="0" tabSelected="1" zoomScaleNormal="100" workbookViewId="0">
      <pane xSplit="17" ySplit="9" topLeftCell="R131" activePane="bottomRight" state="frozen"/>
      <selection pane="topRight" activeCell="O1" sqref="O1"/>
      <selection pane="bottomLeft" activeCell="A4" sqref="A4"/>
      <selection pane="bottomRight" activeCell="D154" sqref="D154"/>
    </sheetView>
  </sheetViews>
  <sheetFormatPr baseColWidth="10" defaultRowHeight="12.5" x14ac:dyDescent="0.25"/>
  <cols>
    <col min="1" max="1" width="2.77734375" customWidth="1"/>
    <col min="2" max="2" width="11.44140625" style="1"/>
    <col min="3" max="3" width="8.77734375" style="13" customWidth="1"/>
    <col min="4" max="4" width="51.109375" style="1" customWidth="1"/>
    <col min="5" max="5" width="18.44140625" style="1" customWidth="1"/>
    <col min="6" max="6" width="7.77734375" style="1" customWidth="1"/>
    <col min="7" max="11" width="11.44140625" style="1"/>
    <col min="12" max="12" width="8.6640625" style="3" customWidth="1"/>
    <col min="13" max="13" width="10.88671875" style="1" customWidth="1"/>
    <col min="14" max="14" width="11.44140625" style="4"/>
    <col min="15" max="17" width="11.44140625" hidden="1" customWidth="1"/>
  </cols>
  <sheetData>
    <row r="1" spans="2:16" ht="33" customHeight="1" x14ac:dyDescent="0.4">
      <c r="D1" s="18" t="s">
        <v>92</v>
      </c>
      <c r="G1" s="110" t="s">
        <v>93</v>
      </c>
      <c r="H1" s="110"/>
      <c r="I1" s="110"/>
      <c r="J1" s="110"/>
      <c r="K1" s="110"/>
      <c r="L1" s="110"/>
      <c r="M1" s="110"/>
      <c r="N1" s="110"/>
    </row>
    <row r="2" spans="2:16" ht="15.5" x14ac:dyDescent="0.35">
      <c r="B2" s="15" t="s">
        <v>52</v>
      </c>
      <c r="C2" s="112"/>
      <c r="D2" s="112"/>
      <c r="E2" s="112"/>
      <c r="F2" s="99"/>
      <c r="G2" s="62"/>
      <c r="H2" s="63"/>
      <c r="I2" s="63"/>
      <c r="J2" s="64" t="s">
        <v>94</v>
      </c>
      <c r="K2" s="63"/>
      <c r="L2" s="65"/>
      <c r="M2" s="63"/>
      <c r="N2" s="66"/>
    </row>
    <row r="3" spans="2:16" ht="15.5" x14ac:dyDescent="0.35">
      <c r="B3" s="15" t="s">
        <v>53</v>
      </c>
      <c r="C3" s="112"/>
      <c r="D3" s="112"/>
      <c r="E3" s="112"/>
      <c r="F3" s="99"/>
      <c r="G3" s="15"/>
    </row>
    <row r="4" spans="2:16" ht="15.5" x14ac:dyDescent="0.35">
      <c r="B4" s="15" t="s">
        <v>54</v>
      </c>
      <c r="C4" s="19"/>
      <c r="D4" s="16" t="s">
        <v>55</v>
      </c>
      <c r="E4" s="112"/>
      <c r="F4" s="112"/>
      <c r="G4" s="112"/>
    </row>
    <row r="5" spans="2:16" ht="15.5" x14ac:dyDescent="0.35">
      <c r="B5" s="15" t="s">
        <v>56</v>
      </c>
      <c r="C5" s="116"/>
      <c r="D5" s="116"/>
      <c r="E5" s="17"/>
      <c r="F5" s="17"/>
      <c r="G5" s="20"/>
      <c r="H5" s="21"/>
      <c r="I5" s="21"/>
      <c r="J5" s="21"/>
      <c r="K5" s="21"/>
    </row>
    <row r="6" spans="2:16" ht="15.5" x14ac:dyDescent="0.35">
      <c r="B6" s="15" t="s">
        <v>57</v>
      </c>
      <c r="C6" s="116"/>
      <c r="D6" s="116"/>
      <c r="E6" s="17"/>
      <c r="F6" s="17"/>
      <c r="N6" s="35"/>
    </row>
    <row r="7" spans="2:16" ht="16" thickBot="1" x14ac:dyDescent="0.4">
      <c r="B7" s="15" t="s">
        <v>52</v>
      </c>
      <c r="C7" s="116"/>
      <c r="D7" s="116"/>
      <c r="E7" s="116"/>
      <c r="F7" s="100"/>
      <c r="G7" s="3"/>
      <c r="H7" s="3"/>
      <c r="I7" s="3"/>
      <c r="J7" s="3"/>
      <c r="K7" s="3"/>
      <c r="N7" s="35"/>
    </row>
    <row r="8" spans="2:16" ht="15.5" x14ac:dyDescent="0.35">
      <c r="B8" s="17"/>
      <c r="C8" s="17"/>
      <c r="D8" s="17"/>
      <c r="E8" s="17"/>
      <c r="F8" s="17"/>
      <c r="G8" s="2" t="s">
        <v>2</v>
      </c>
      <c r="H8" s="113" t="s">
        <v>0</v>
      </c>
      <c r="I8" s="114"/>
      <c r="J8" s="114"/>
      <c r="K8" s="115"/>
      <c r="L8" s="3">
        <f>SUM(L11:L158)</f>
        <v>0</v>
      </c>
    </row>
    <row r="9" spans="2:16" ht="13.5" thickBot="1" x14ac:dyDescent="0.35">
      <c r="B9" s="111" t="s">
        <v>140</v>
      </c>
      <c r="C9" s="111"/>
      <c r="D9" s="111"/>
      <c r="E9" s="111"/>
      <c r="F9" s="98"/>
      <c r="G9" s="2" t="s">
        <v>3</v>
      </c>
      <c r="H9" s="73">
        <v>0.1</v>
      </c>
      <c r="I9" s="74">
        <v>0.2</v>
      </c>
      <c r="J9" s="74">
        <v>0.35</v>
      </c>
      <c r="K9" s="75">
        <v>0.75</v>
      </c>
      <c r="L9" s="5" t="s">
        <v>4</v>
      </c>
      <c r="M9" s="2" t="s">
        <v>5</v>
      </c>
      <c r="N9" s="76" t="s">
        <v>31</v>
      </c>
    </row>
    <row r="10" spans="2:16" ht="13" customHeight="1" x14ac:dyDescent="0.3">
      <c r="D10" s="51" t="s">
        <v>9</v>
      </c>
      <c r="G10" s="21"/>
      <c r="H10" s="21"/>
      <c r="I10" s="21"/>
      <c r="J10" s="21"/>
      <c r="K10" s="21"/>
      <c r="N10" s="35"/>
    </row>
    <row r="11" spans="2:16" ht="13" customHeight="1" x14ac:dyDescent="0.3">
      <c r="B11" s="79">
        <v>1</v>
      </c>
      <c r="C11" s="87">
        <v>2021</v>
      </c>
      <c r="D11" s="53" t="s">
        <v>117</v>
      </c>
      <c r="E11" s="6"/>
      <c r="F11" s="101" t="s">
        <v>150</v>
      </c>
      <c r="G11" s="22">
        <v>5.95</v>
      </c>
      <c r="H11" s="23">
        <v>2.5</v>
      </c>
      <c r="I11" s="24">
        <v>4</v>
      </c>
      <c r="J11" s="77"/>
      <c r="K11" s="25">
        <v>5.4</v>
      </c>
      <c r="L11" s="11"/>
      <c r="M11" s="12"/>
      <c r="N11" s="4">
        <f t="shared" ref="N11:N15" si="0">IF(M11="0,75 L",IF(L11&gt;1,K11+(L11-1)*G11,L11*K11),IF(M11="0,1 L",L11*H11,IF(M11="0,2 L",L11*I11,IF(M11="0,35 L",L11*J11,))))</f>
        <v>0</v>
      </c>
    </row>
    <row r="12" spans="2:16" ht="13" customHeight="1" x14ac:dyDescent="0.25">
      <c r="B12" s="79">
        <f>B11+1</f>
        <v>2</v>
      </c>
      <c r="C12" s="87">
        <v>2020</v>
      </c>
      <c r="D12" s="52" t="s">
        <v>1</v>
      </c>
      <c r="E12" s="6"/>
      <c r="F12" s="6"/>
      <c r="G12" s="30">
        <v>7.95</v>
      </c>
      <c r="H12" s="31">
        <v>2.8</v>
      </c>
      <c r="I12" s="32">
        <v>4.5</v>
      </c>
      <c r="J12" s="32">
        <v>6.8</v>
      </c>
      <c r="K12" s="33">
        <v>7.2</v>
      </c>
      <c r="L12" s="11"/>
      <c r="M12" s="12"/>
      <c r="N12" s="4">
        <f t="shared" si="0"/>
        <v>0</v>
      </c>
      <c r="P12" t="s">
        <v>6</v>
      </c>
    </row>
    <row r="13" spans="2:16" ht="13" customHeight="1" x14ac:dyDescent="0.3">
      <c r="B13" s="79">
        <f>B12+1</f>
        <v>3</v>
      </c>
      <c r="C13" s="87">
        <v>2021</v>
      </c>
      <c r="D13" s="53" t="s">
        <v>118</v>
      </c>
      <c r="E13" s="6"/>
      <c r="F13" s="101" t="s">
        <v>150</v>
      </c>
      <c r="G13" s="30">
        <v>8.9499999999999993</v>
      </c>
      <c r="H13" s="31">
        <v>2.9</v>
      </c>
      <c r="I13" s="32">
        <v>4.7</v>
      </c>
      <c r="J13" s="32">
        <v>7.2</v>
      </c>
      <c r="K13" s="33">
        <v>8.1</v>
      </c>
      <c r="L13" s="11"/>
      <c r="M13" s="12"/>
      <c r="N13" s="4">
        <f t="shared" si="0"/>
        <v>0</v>
      </c>
      <c r="P13" t="s">
        <v>7</v>
      </c>
    </row>
    <row r="14" spans="2:16" ht="13" customHeight="1" x14ac:dyDescent="0.25">
      <c r="B14" s="79">
        <v>4</v>
      </c>
      <c r="C14" s="87">
        <v>2020</v>
      </c>
      <c r="D14" s="53" t="s">
        <v>119</v>
      </c>
      <c r="E14" s="6"/>
      <c r="F14" s="6"/>
      <c r="G14" s="30">
        <v>9.9499999999999993</v>
      </c>
      <c r="H14" s="31">
        <v>3.1</v>
      </c>
      <c r="I14" s="32">
        <v>5</v>
      </c>
      <c r="J14" s="32">
        <v>7.6</v>
      </c>
      <c r="K14" s="33">
        <v>9</v>
      </c>
      <c r="L14" s="11"/>
      <c r="M14" s="12"/>
      <c r="N14" s="4">
        <f t="shared" si="0"/>
        <v>0</v>
      </c>
    </row>
    <row r="15" spans="2:16" ht="13" customHeight="1" x14ac:dyDescent="0.3">
      <c r="B15" s="79"/>
      <c r="C15" s="87"/>
      <c r="D15" s="54" t="s">
        <v>134</v>
      </c>
      <c r="E15" s="79"/>
      <c r="F15" s="79"/>
      <c r="G15" s="89">
        <f>SUM(G11:G14)</f>
        <v>32.799999999999997</v>
      </c>
      <c r="H15" s="90">
        <f>SUM(H11:H14)</f>
        <v>11.299999999999999</v>
      </c>
      <c r="I15" s="91">
        <f>SUM(I11:I14)</f>
        <v>18.2</v>
      </c>
      <c r="J15" s="91">
        <f>SUM(J11:J14)</f>
        <v>21.6</v>
      </c>
      <c r="K15" s="106">
        <f>SUM(K11:K14)</f>
        <v>29.700000000000003</v>
      </c>
      <c r="L15" s="107"/>
      <c r="M15" s="92"/>
      <c r="N15" s="4">
        <f t="shared" si="0"/>
        <v>0</v>
      </c>
      <c r="P15" t="s">
        <v>8</v>
      </c>
    </row>
    <row r="16" spans="2:16" ht="13" customHeight="1" x14ac:dyDescent="0.25">
      <c r="B16" s="79"/>
      <c r="C16" s="87"/>
      <c r="D16" s="54"/>
      <c r="G16" s="35"/>
      <c r="H16" s="35"/>
      <c r="I16" s="35"/>
      <c r="J16" s="35"/>
      <c r="K16" s="35"/>
      <c r="L16" s="35"/>
      <c r="M16" s="35"/>
      <c r="N16" s="35"/>
    </row>
    <row r="17" spans="2:18" ht="13" customHeight="1" x14ac:dyDescent="0.3">
      <c r="B17" s="79"/>
      <c r="C17" s="87"/>
      <c r="D17" s="51" t="s">
        <v>13</v>
      </c>
      <c r="L17" s="1"/>
      <c r="N17" s="1"/>
      <c r="O17" s="1"/>
      <c r="P17" s="1"/>
      <c r="Q17" s="1"/>
      <c r="R17" s="1"/>
    </row>
    <row r="18" spans="2:18" ht="13" customHeight="1" x14ac:dyDescent="0.3">
      <c r="B18" s="79"/>
      <c r="C18" s="87"/>
      <c r="D18" s="56" t="s">
        <v>128</v>
      </c>
      <c r="L18" s="1"/>
      <c r="N18" s="1"/>
      <c r="O18" s="1"/>
      <c r="P18" s="1"/>
      <c r="Q18" s="1"/>
      <c r="R18" s="1"/>
    </row>
    <row r="19" spans="2:18" ht="13" customHeight="1" x14ac:dyDescent="0.25">
      <c r="B19" s="49">
        <v>5</v>
      </c>
      <c r="C19" s="47">
        <v>2019</v>
      </c>
      <c r="D19" s="53" t="s">
        <v>121</v>
      </c>
      <c r="E19" s="41"/>
      <c r="F19" s="41"/>
      <c r="G19" s="30">
        <v>9.9499999999999993</v>
      </c>
      <c r="H19" s="23">
        <v>3.1</v>
      </c>
      <c r="I19" s="24">
        <v>5</v>
      </c>
      <c r="J19" s="24">
        <v>7.6</v>
      </c>
      <c r="K19" s="25">
        <v>9</v>
      </c>
      <c r="L19" s="11"/>
      <c r="M19" s="12"/>
      <c r="N19" s="4">
        <f t="shared" ref="N19:N23" si="1">IF(M19="0,75 L",IF(L19&gt;1,K19+(L19-1)*G19,L19*K19),IF(M19="0,1 L",L19*H19,IF(M19="0,2 L",L19*I19,IF(M19="0,35 L",L19*J19,))))</f>
        <v>0</v>
      </c>
    </row>
    <row r="20" spans="2:18" ht="13" customHeight="1" x14ac:dyDescent="0.25">
      <c r="B20" s="49">
        <f t="shared" ref="B20:B23" si="2">B19+1</f>
        <v>6</v>
      </c>
      <c r="C20" s="47">
        <v>2019</v>
      </c>
      <c r="D20" s="53" t="s">
        <v>122</v>
      </c>
      <c r="E20" s="41"/>
      <c r="F20" s="41"/>
      <c r="G20" s="30">
        <v>9.9499999999999993</v>
      </c>
      <c r="H20" s="31">
        <v>3.1</v>
      </c>
      <c r="I20" s="32">
        <v>5</v>
      </c>
      <c r="J20" s="32">
        <v>7.6</v>
      </c>
      <c r="K20" s="33">
        <v>9</v>
      </c>
      <c r="L20" s="11"/>
      <c r="M20" s="12"/>
      <c r="N20" s="4">
        <f t="shared" si="1"/>
        <v>0</v>
      </c>
    </row>
    <row r="21" spans="2:18" ht="13" customHeight="1" x14ac:dyDescent="0.25">
      <c r="B21" s="49">
        <f t="shared" si="2"/>
        <v>7</v>
      </c>
      <c r="C21" s="87">
        <v>2018</v>
      </c>
      <c r="D21" s="53" t="s">
        <v>131</v>
      </c>
      <c r="G21" s="22">
        <v>17.8</v>
      </c>
      <c r="H21" s="23">
        <v>4.0999999999999996</v>
      </c>
      <c r="I21" s="24">
        <v>6.9</v>
      </c>
      <c r="J21" s="80">
        <v>11</v>
      </c>
      <c r="K21" s="25">
        <v>16</v>
      </c>
      <c r="L21" s="11"/>
      <c r="M21" s="12"/>
      <c r="N21" s="4">
        <f t="shared" si="1"/>
        <v>0</v>
      </c>
    </row>
    <row r="22" spans="2:18" ht="13" customHeight="1" x14ac:dyDescent="0.25">
      <c r="B22" s="49">
        <f t="shared" si="2"/>
        <v>8</v>
      </c>
      <c r="C22" s="87">
        <v>2018</v>
      </c>
      <c r="D22" s="53" t="s">
        <v>130</v>
      </c>
      <c r="G22" s="22">
        <v>25.9</v>
      </c>
      <c r="H22" s="23">
        <v>5.2</v>
      </c>
      <c r="I22" s="24">
        <v>9</v>
      </c>
      <c r="J22" s="80">
        <v>14.5</v>
      </c>
      <c r="K22" s="25">
        <v>23.3</v>
      </c>
      <c r="L22" s="11"/>
      <c r="M22" s="12"/>
      <c r="N22" s="4">
        <f t="shared" si="1"/>
        <v>0</v>
      </c>
    </row>
    <row r="23" spans="2:18" ht="13" customHeight="1" x14ac:dyDescent="0.3">
      <c r="B23" s="49">
        <f t="shared" si="2"/>
        <v>9</v>
      </c>
      <c r="C23" s="87">
        <v>2019</v>
      </c>
      <c r="D23" s="53" t="s">
        <v>129</v>
      </c>
      <c r="G23" s="22">
        <v>56</v>
      </c>
      <c r="H23" s="117" t="s">
        <v>148</v>
      </c>
      <c r="I23" s="118"/>
      <c r="J23" s="118"/>
      <c r="K23" s="119"/>
      <c r="L23" s="11"/>
      <c r="M23" s="12"/>
      <c r="N23" s="4">
        <f t="shared" si="1"/>
        <v>0</v>
      </c>
    </row>
    <row r="24" spans="2:18" ht="13" customHeight="1" x14ac:dyDescent="0.3">
      <c r="B24" s="79"/>
      <c r="C24" s="87"/>
      <c r="D24" s="56" t="s">
        <v>141</v>
      </c>
      <c r="L24" s="1"/>
      <c r="N24" s="1"/>
      <c r="O24" s="1"/>
      <c r="P24" s="1"/>
      <c r="Q24" s="1"/>
      <c r="R24" s="1"/>
    </row>
    <row r="25" spans="2:18" ht="13" customHeight="1" x14ac:dyDescent="0.25">
      <c r="B25" s="49">
        <f>B23+1</f>
        <v>10</v>
      </c>
      <c r="C25" s="47">
        <v>2019</v>
      </c>
      <c r="D25" s="52" t="s">
        <v>17</v>
      </c>
      <c r="E25" s="41"/>
      <c r="F25" s="41"/>
      <c r="G25" s="30">
        <v>12.5</v>
      </c>
      <c r="H25" s="31">
        <v>3.4</v>
      </c>
      <c r="I25" s="32">
        <v>5.6</v>
      </c>
      <c r="J25" s="32">
        <v>8.6999999999999993</v>
      </c>
      <c r="K25" s="33">
        <v>11.3</v>
      </c>
      <c r="L25" s="11"/>
      <c r="M25" s="12"/>
      <c r="N25" s="4">
        <f t="shared" ref="N25:N29" si="3">IF(M25="0,75 L",IF(L25&gt;1,K25+(L25-1)*G25,L25*K25),IF(M25="0,1 L",L25*H25,IF(M25="0,2 L",L25*I25,IF(M25="0,35 L",L25*J25,))))</f>
        <v>0</v>
      </c>
    </row>
    <row r="26" spans="2:18" ht="13" customHeight="1" x14ac:dyDescent="0.25">
      <c r="B26" s="49">
        <f t="shared" ref="B26:B29" si="4">B25+1</f>
        <v>11</v>
      </c>
      <c r="C26" s="47">
        <v>2019</v>
      </c>
      <c r="D26" s="52" t="s">
        <v>22</v>
      </c>
      <c r="E26" s="41"/>
      <c r="F26" s="41"/>
      <c r="G26" s="30">
        <v>29.9</v>
      </c>
      <c r="H26" s="31">
        <v>5.7</v>
      </c>
      <c r="I26" s="32">
        <v>10</v>
      </c>
      <c r="J26" s="32">
        <v>16.2</v>
      </c>
      <c r="K26" s="33">
        <v>26.9</v>
      </c>
      <c r="L26" s="11"/>
      <c r="M26" s="12"/>
      <c r="N26" s="4">
        <f t="shared" si="3"/>
        <v>0</v>
      </c>
    </row>
    <row r="27" spans="2:18" ht="13" customHeight="1" x14ac:dyDescent="0.25">
      <c r="B27" s="49">
        <f t="shared" si="4"/>
        <v>12</v>
      </c>
      <c r="C27" s="47">
        <v>2019</v>
      </c>
      <c r="D27" s="52" t="s">
        <v>23</v>
      </c>
      <c r="E27" s="41"/>
      <c r="F27" s="41"/>
      <c r="G27" s="30">
        <v>38</v>
      </c>
      <c r="H27" s="31">
        <v>6.8</v>
      </c>
      <c r="I27" s="32">
        <v>12</v>
      </c>
      <c r="J27" s="32">
        <v>19.7</v>
      </c>
      <c r="K27" s="33">
        <v>34.200000000000003</v>
      </c>
      <c r="L27" s="11"/>
      <c r="M27" s="12"/>
      <c r="N27" s="4">
        <f t="shared" si="3"/>
        <v>0</v>
      </c>
    </row>
    <row r="28" spans="2:18" ht="13" customHeight="1" x14ac:dyDescent="0.25">
      <c r="B28" s="49">
        <f t="shared" si="4"/>
        <v>13</v>
      </c>
      <c r="C28" s="47">
        <v>2019</v>
      </c>
      <c r="D28" s="52" t="s">
        <v>24</v>
      </c>
      <c r="E28" s="41"/>
      <c r="F28" s="41"/>
      <c r="G28" s="30">
        <v>48</v>
      </c>
      <c r="H28" s="31">
        <v>8.1</v>
      </c>
      <c r="I28" s="32">
        <v>14.6</v>
      </c>
      <c r="J28" s="32">
        <v>24.1</v>
      </c>
      <c r="K28" s="33">
        <v>43.2</v>
      </c>
      <c r="L28" s="11"/>
      <c r="M28" s="12"/>
      <c r="N28" s="4">
        <f t="shared" si="3"/>
        <v>0</v>
      </c>
    </row>
    <row r="29" spans="2:18" ht="13" customHeight="1" x14ac:dyDescent="0.3">
      <c r="B29" s="49">
        <f t="shared" si="4"/>
        <v>14</v>
      </c>
      <c r="C29" s="47">
        <v>2018</v>
      </c>
      <c r="D29" s="52" t="s">
        <v>25</v>
      </c>
      <c r="E29" s="41"/>
      <c r="F29" s="41"/>
      <c r="G29" s="30">
        <v>68</v>
      </c>
      <c r="H29" s="117" t="s">
        <v>148</v>
      </c>
      <c r="I29" s="118"/>
      <c r="J29" s="118"/>
      <c r="K29" s="119"/>
      <c r="L29" s="11"/>
      <c r="M29" s="12"/>
      <c r="N29" s="4">
        <f t="shared" si="3"/>
        <v>0</v>
      </c>
    </row>
    <row r="30" spans="2:18" ht="13" customHeight="1" x14ac:dyDescent="0.3">
      <c r="B30" s="49"/>
      <c r="C30" s="47"/>
      <c r="D30" s="60" t="s">
        <v>104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2:18" ht="13" customHeight="1" x14ac:dyDescent="0.25">
      <c r="B31" s="49">
        <f>B29+1</f>
        <v>15</v>
      </c>
      <c r="C31" s="47">
        <v>2020</v>
      </c>
      <c r="D31" s="69" t="s">
        <v>10</v>
      </c>
      <c r="E31" s="41"/>
      <c r="F31" s="41"/>
      <c r="G31" s="22">
        <v>6.7</v>
      </c>
      <c r="H31" s="23">
        <v>2.6</v>
      </c>
      <c r="I31" s="24">
        <v>4.0999999999999996</v>
      </c>
      <c r="J31" s="77"/>
      <c r="K31" s="25">
        <v>6.1</v>
      </c>
      <c r="L31" s="11"/>
      <c r="M31" s="12"/>
      <c r="N31" s="4">
        <f t="shared" ref="N31:N44" si="5">IF(M31="0,75 L",IF(L31&gt;1,K31+(L31-1)*G31,L31*K31),IF(M31="0,1 L",L31*H31,IF(M31="0,2 L",L31*I31,IF(M31="0,35 L",L31*J31,))))</f>
        <v>0</v>
      </c>
    </row>
    <row r="32" spans="2:18" ht="13" customHeight="1" x14ac:dyDescent="0.25">
      <c r="B32" s="49">
        <f t="shared" ref="B32:B33" si="6">B31+1</f>
        <v>16</v>
      </c>
      <c r="C32" s="47">
        <v>2020</v>
      </c>
      <c r="D32" s="53" t="s">
        <v>11</v>
      </c>
      <c r="E32" s="41"/>
      <c r="F32" s="41"/>
      <c r="G32" s="30">
        <v>6.7</v>
      </c>
      <c r="H32" s="31">
        <v>2.6</v>
      </c>
      <c r="I32" s="32">
        <v>4.0999999999999996</v>
      </c>
      <c r="J32" s="77"/>
      <c r="K32" s="33">
        <v>6.1</v>
      </c>
      <c r="L32" s="11"/>
      <c r="M32" s="12"/>
      <c r="N32" s="4">
        <f t="shared" si="5"/>
        <v>0</v>
      </c>
    </row>
    <row r="33" spans="2:14" ht="13" customHeight="1" x14ac:dyDescent="0.25">
      <c r="B33" s="49">
        <f t="shared" si="6"/>
        <v>17</v>
      </c>
      <c r="C33" s="47">
        <v>2018</v>
      </c>
      <c r="D33" s="53" t="s">
        <v>12</v>
      </c>
      <c r="E33" s="41"/>
      <c r="F33" s="41"/>
      <c r="G33" s="22">
        <v>7.95</v>
      </c>
      <c r="H33" s="23">
        <v>2.8</v>
      </c>
      <c r="I33" s="24">
        <v>4.5</v>
      </c>
      <c r="J33" s="24">
        <v>6.8</v>
      </c>
      <c r="K33" s="25">
        <v>7.2</v>
      </c>
      <c r="L33" s="11"/>
      <c r="M33" s="12"/>
      <c r="N33" s="4">
        <f t="shared" si="5"/>
        <v>0</v>
      </c>
    </row>
    <row r="34" spans="2:14" ht="13" customHeight="1" x14ac:dyDescent="0.3">
      <c r="B34" s="49">
        <f>B32+1</f>
        <v>17</v>
      </c>
      <c r="C34" s="47">
        <v>2020</v>
      </c>
      <c r="D34" s="53" t="s">
        <v>142</v>
      </c>
      <c r="E34" s="41"/>
      <c r="F34" s="102" t="s">
        <v>151</v>
      </c>
      <c r="G34" s="22">
        <v>8.9499999999999993</v>
      </c>
      <c r="H34" s="23">
        <v>2.9</v>
      </c>
      <c r="I34" s="24">
        <v>4.7</v>
      </c>
      <c r="J34" s="24">
        <v>7.2</v>
      </c>
      <c r="K34" s="25">
        <v>8.1</v>
      </c>
      <c r="L34" s="11"/>
      <c r="M34" s="12"/>
      <c r="N34" s="4">
        <f t="shared" si="5"/>
        <v>0</v>
      </c>
    </row>
    <row r="35" spans="2:14" ht="13" customHeight="1" x14ac:dyDescent="0.25">
      <c r="B35" s="49">
        <f>B34+1</f>
        <v>18</v>
      </c>
      <c r="C35" s="47">
        <v>2019</v>
      </c>
      <c r="D35" s="53" t="s">
        <v>14</v>
      </c>
      <c r="E35" s="41"/>
      <c r="F35" s="41"/>
      <c r="G35" s="30">
        <v>9.9499999999999993</v>
      </c>
      <c r="H35" s="31">
        <v>3.1</v>
      </c>
      <c r="I35" s="32">
        <v>5</v>
      </c>
      <c r="J35" s="32">
        <v>7.6</v>
      </c>
      <c r="K35" s="33">
        <v>9</v>
      </c>
      <c r="L35" s="11"/>
      <c r="M35" s="12"/>
      <c r="N35" s="4">
        <f t="shared" si="5"/>
        <v>0</v>
      </c>
    </row>
    <row r="36" spans="2:14" ht="13" customHeight="1" x14ac:dyDescent="0.25">
      <c r="B36" s="49">
        <f>B35+1</f>
        <v>19</v>
      </c>
      <c r="C36" s="47">
        <v>2020</v>
      </c>
      <c r="D36" s="52" t="s">
        <v>15</v>
      </c>
      <c r="E36" s="41"/>
      <c r="F36" s="41"/>
      <c r="G36" s="30">
        <v>11.5</v>
      </c>
      <c r="H36" s="31">
        <v>3.3</v>
      </c>
      <c r="I36" s="32">
        <v>5.4</v>
      </c>
      <c r="J36" s="32">
        <v>8.3000000000000007</v>
      </c>
      <c r="K36" s="33">
        <v>10.4</v>
      </c>
      <c r="L36" s="11"/>
      <c r="M36" s="12"/>
      <c r="N36" s="4">
        <f t="shared" si="5"/>
        <v>0</v>
      </c>
    </row>
    <row r="37" spans="2:14" ht="13" customHeight="1" x14ac:dyDescent="0.25">
      <c r="B37" s="49">
        <f t="shared" ref="B37:B44" si="7">B36+1</f>
        <v>20</v>
      </c>
      <c r="C37" s="47">
        <v>2017</v>
      </c>
      <c r="D37" s="52" t="s">
        <v>16</v>
      </c>
      <c r="E37" s="41"/>
      <c r="F37" s="41"/>
      <c r="G37" s="30">
        <v>11.95</v>
      </c>
      <c r="H37" s="31">
        <v>3.3</v>
      </c>
      <c r="I37" s="32">
        <v>5.5</v>
      </c>
      <c r="J37" s="32">
        <v>8.5</v>
      </c>
      <c r="K37" s="33">
        <v>10.8</v>
      </c>
      <c r="L37" s="11"/>
      <c r="M37" s="12"/>
      <c r="N37" s="4">
        <f t="shared" si="5"/>
        <v>0</v>
      </c>
    </row>
    <row r="38" spans="2:14" ht="13" customHeight="1" x14ac:dyDescent="0.25">
      <c r="B38" s="49">
        <f t="shared" si="7"/>
        <v>21</v>
      </c>
      <c r="C38" s="47">
        <v>2018</v>
      </c>
      <c r="D38" s="52" t="s">
        <v>18</v>
      </c>
      <c r="E38" s="41"/>
      <c r="F38" s="41"/>
      <c r="G38" s="30">
        <v>12.9</v>
      </c>
      <c r="H38" s="31">
        <v>3.4</v>
      </c>
      <c r="I38" s="32">
        <v>5.7</v>
      </c>
      <c r="J38" s="32">
        <v>8.9</v>
      </c>
      <c r="K38" s="33">
        <v>11.6</v>
      </c>
      <c r="L38" s="11"/>
      <c r="M38" s="12"/>
      <c r="N38" s="4">
        <f t="shared" si="5"/>
        <v>0</v>
      </c>
    </row>
    <row r="39" spans="2:14" ht="13" customHeight="1" x14ac:dyDescent="0.25">
      <c r="B39" s="49">
        <f t="shared" si="7"/>
        <v>22</v>
      </c>
      <c r="C39" s="47">
        <v>2018</v>
      </c>
      <c r="D39" s="52" t="s">
        <v>19</v>
      </c>
      <c r="E39" s="41"/>
      <c r="F39" s="41"/>
      <c r="G39" s="30">
        <v>14.9</v>
      </c>
      <c r="H39" s="31">
        <v>3.7</v>
      </c>
      <c r="I39" s="32">
        <v>6.2</v>
      </c>
      <c r="J39" s="32">
        <v>9.8000000000000007</v>
      </c>
      <c r="K39" s="33">
        <v>13.4</v>
      </c>
      <c r="L39" s="11"/>
      <c r="M39" s="12"/>
      <c r="N39" s="4">
        <f t="shared" si="5"/>
        <v>0</v>
      </c>
    </row>
    <row r="40" spans="2:14" ht="13" customHeight="1" x14ac:dyDescent="0.25">
      <c r="B40" s="49">
        <f t="shared" si="7"/>
        <v>23</v>
      </c>
      <c r="C40" s="47">
        <v>2017</v>
      </c>
      <c r="D40" s="52" t="s">
        <v>20</v>
      </c>
      <c r="E40" s="41"/>
      <c r="F40" s="41"/>
      <c r="G40" s="30">
        <v>15.9</v>
      </c>
      <c r="H40" s="31">
        <v>3.8</v>
      </c>
      <c r="I40" s="32">
        <v>6.5</v>
      </c>
      <c r="J40" s="32">
        <v>10.199999999999999</v>
      </c>
      <c r="K40" s="33">
        <v>14.3</v>
      </c>
      <c r="L40" s="11"/>
      <c r="M40" s="12"/>
      <c r="N40" s="4">
        <f t="shared" si="5"/>
        <v>0</v>
      </c>
    </row>
    <row r="41" spans="2:14" ht="13" customHeight="1" x14ac:dyDescent="0.3">
      <c r="B41" s="49">
        <f t="shared" si="7"/>
        <v>24</v>
      </c>
      <c r="C41" s="47">
        <v>2020</v>
      </c>
      <c r="D41" s="53" t="s">
        <v>144</v>
      </c>
      <c r="E41" s="41"/>
      <c r="F41" s="102" t="s">
        <v>151</v>
      </c>
      <c r="G41" s="30">
        <v>15.95</v>
      </c>
      <c r="H41" s="94">
        <v>3.9</v>
      </c>
      <c r="I41" s="95">
        <v>6.5</v>
      </c>
      <c r="J41" s="95">
        <v>10.199999999999999</v>
      </c>
      <c r="K41" s="97">
        <v>14.4</v>
      </c>
      <c r="L41" s="11"/>
      <c r="M41" s="12"/>
      <c r="N41" s="4">
        <f t="shared" si="5"/>
        <v>0</v>
      </c>
    </row>
    <row r="42" spans="2:14" ht="13" customHeight="1" x14ac:dyDescent="0.3">
      <c r="B42" s="49">
        <f t="shared" si="7"/>
        <v>25</v>
      </c>
      <c r="C42" s="47">
        <v>2021</v>
      </c>
      <c r="D42" s="53" t="s">
        <v>132</v>
      </c>
      <c r="E42" s="41"/>
      <c r="F42" s="101" t="s">
        <v>150</v>
      </c>
      <c r="G42" s="30">
        <v>17.399999999999999</v>
      </c>
      <c r="H42" s="117" t="s">
        <v>148</v>
      </c>
      <c r="I42" s="118"/>
      <c r="J42" s="118"/>
      <c r="K42" s="119"/>
      <c r="L42" s="11"/>
      <c r="M42" s="12"/>
      <c r="N42" s="4">
        <f t="shared" si="5"/>
        <v>0</v>
      </c>
    </row>
    <row r="43" spans="2:14" ht="13" customHeight="1" x14ac:dyDescent="0.25">
      <c r="B43" s="49">
        <f t="shared" si="7"/>
        <v>26</v>
      </c>
      <c r="C43" s="47">
        <v>2018</v>
      </c>
      <c r="D43" s="52" t="s">
        <v>21</v>
      </c>
      <c r="E43" s="41"/>
      <c r="F43" s="41"/>
      <c r="G43" s="30">
        <v>19.5</v>
      </c>
      <c r="H43" s="31">
        <v>4.3</v>
      </c>
      <c r="I43" s="32">
        <v>7.4</v>
      </c>
      <c r="J43" s="32">
        <v>11.8</v>
      </c>
      <c r="K43" s="33">
        <v>17.600000000000001</v>
      </c>
      <c r="L43" s="11"/>
      <c r="M43" s="12"/>
      <c r="N43" s="4">
        <f t="shared" si="5"/>
        <v>0</v>
      </c>
    </row>
    <row r="44" spans="2:14" ht="13" customHeight="1" x14ac:dyDescent="0.3">
      <c r="B44" s="49">
        <f t="shared" si="7"/>
        <v>27</v>
      </c>
      <c r="C44" s="47">
        <v>2020</v>
      </c>
      <c r="D44" s="53" t="s">
        <v>133</v>
      </c>
      <c r="E44" s="41"/>
      <c r="F44" s="101" t="s">
        <v>150</v>
      </c>
      <c r="G44" s="30">
        <v>28.9</v>
      </c>
      <c r="H44" s="117" t="s">
        <v>148</v>
      </c>
      <c r="I44" s="118"/>
      <c r="J44" s="118"/>
      <c r="K44" s="119"/>
      <c r="L44" s="11"/>
      <c r="M44" s="12"/>
      <c r="N44" s="4">
        <f t="shared" si="5"/>
        <v>0</v>
      </c>
    </row>
    <row r="45" spans="2:14" ht="13" customHeight="1" x14ac:dyDescent="0.25">
      <c r="B45" s="49"/>
      <c r="C45" s="87"/>
      <c r="I45" s="4">
        <f t="shared" ref="I45:M45" si="8">IF(H45="0,75 L",IF(G45&gt;1,F26+(G45-1)*B26,G45*F26),IF(H45="0,1 L",G45*C26,IF(H45="0,2 L",G45*D26,IF(H45="0,35 L",G45*E26,))))</f>
        <v>0</v>
      </c>
      <c r="J45" s="4">
        <f t="shared" si="8"/>
        <v>0</v>
      </c>
      <c r="K45" s="4">
        <f t="shared" si="8"/>
        <v>0</v>
      </c>
      <c r="L45" s="4"/>
      <c r="M45" s="4">
        <f t="shared" si="8"/>
        <v>0</v>
      </c>
      <c r="N45" s="4">
        <f>IF(M45="0,75 L",IF(L45&gt;1,K26+(L45-1)*G26,L45*K26),IF(M45="0,1 L",L45*H26,IF(M45="0,2 L",L45*I26,IF(M45="0,35 L",L45*J26,))))</f>
        <v>0</v>
      </c>
    </row>
    <row r="46" spans="2:14" ht="13" customHeight="1" x14ac:dyDescent="0.3">
      <c r="B46" s="49"/>
      <c r="C46" s="47"/>
      <c r="D46" s="84" t="s">
        <v>139</v>
      </c>
      <c r="E46" s="41"/>
      <c r="F46" s="41"/>
      <c r="G46" s="30"/>
      <c r="H46" s="81"/>
      <c r="I46" s="81"/>
      <c r="J46" s="81"/>
      <c r="K46" s="81"/>
      <c r="L46" s="82"/>
      <c r="M46" s="83"/>
      <c r="N46" s="35"/>
    </row>
    <row r="47" spans="2:14" ht="13" customHeight="1" x14ac:dyDescent="0.25">
      <c r="B47" s="49"/>
      <c r="C47" s="47"/>
      <c r="D47" s="54" t="s">
        <v>158</v>
      </c>
      <c r="E47" s="41"/>
      <c r="F47" s="41"/>
      <c r="G47" s="30">
        <f t="shared" ref="G47:K47" si="9">G35+G43+G27+G28</f>
        <v>115.45</v>
      </c>
      <c r="H47" s="81">
        <f t="shared" si="9"/>
        <v>22.299999999999997</v>
      </c>
      <c r="I47" s="81">
        <f t="shared" si="9"/>
        <v>39</v>
      </c>
      <c r="J47" s="81">
        <f t="shared" si="9"/>
        <v>63.199999999999996</v>
      </c>
      <c r="K47" s="81">
        <f t="shared" si="9"/>
        <v>104</v>
      </c>
      <c r="L47" s="11"/>
      <c r="M47" s="12"/>
      <c r="N47" s="4">
        <f t="shared" ref="N47" si="10">IF(M47="0,75 L",IF(L47&gt;1,K47+(L47-1)*G47,L47*K47),IF(M47="0,1 L",L47*H47,IF(M47="0,2 L",L47*I47,IF(M47="0,35 L",L47*J47,))))</f>
        <v>0</v>
      </c>
    </row>
    <row r="48" spans="2:14" ht="13" customHeight="1" x14ac:dyDescent="0.25">
      <c r="B48" s="49"/>
      <c r="C48" s="40"/>
      <c r="D48" s="10"/>
      <c r="E48" s="35"/>
      <c r="F48" s="35"/>
      <c r="G48" s="35"/>
      <c r="H48" s="35"/>
      <c r="I48" s="35"/>
      <c r="J48" s="35"/>
      <c r="K48" s="35"/>
      <c r="L48" s="7"/>
      <c r="M48" s="7"/>
      <c r="N48" s="35"/>
    </row>
    <row r="49" spans="2:14" ht="13" customHeight="1" x14ac:dyDescent="0.3">
      <c r="B49" s="49"/>
      <c r="C49" s="40"/>
      <c r="D49" s="51" t="s">
        <v>26</v>
      </c>
      <c r="E49" s="35"/>
      <c r="F49" s="35"/>
      <c r="G49" s="35"/>
      <c r="H49" s="35"/>
      <c r="I49" s="35"/>
      <c r="J49" s="35"/>
      <c r="K49" s="35"/>
      <c r="L49" s="7"/>
      <c r="M49" s="7"/>
      <c r="N49" s="35"/>
    </row>
    <row r="50" spans="2:14" ht="13" customHeight="1" x14ac:dyDescent="0.25">
      <c r="B50" s="49">
        <f>B44+1</f>
        <v>28</v>
      </c>
      <c r="C50" s="42">
        <v>2021</v>
      </c>
      <c r="D50" s="104" t="s">
        <v>27</v>
      </c>
      <c r="E50" s="43"/>
      <c r="F50" s="43"/>
      <c r="G50" s="26">
        <v>9.5</v>
      </c>
      <c r="H50" s="27">
        <v>2.9</v>
      </c>
      <c r="I50" s="28">
        <v>4.7</v>
      </c>
      <c r="J50" s="28">
        <v>7.2</v>
      </c>
      <c r="K50" s="29">
        <f t="shared" ref="K50:K55" si="11">G50</f>
        <v>9.5</v>
      </c>
      <c r="L50" s="11"/>
      <c r="M50" s="12"/>
      <c r="N50" s="4">
        <f t="shared" ref="N50:N54" si="12">IF(M50="0,75 L",IF(L50&gt;1,K50+(L50-1)*G50,L50*K50),IF(M50="0,1 L",L50*H50,IF(M50="0,2 L",L50*I50,IF(M50="0,35 L",L50*J50,))))</f>
        <v>0</v>
      </c>
    </row>
    <row r="51" spans="2:14" ht="13" customHeight="1" x14ac:dyDescent="0.25">
      <c r="B51" s="49">
        <f t="shared" ref="B51:B54" si="13">B50+1</f>
        <v>29</v>
      </c>
      <c r="C51" s="40">
        <v>2021</v>
      </c>
      <c r="D51" s="61" t="s">
        <v>28</v>
      </c>
      <c r="E51" s="44"/>
      <c r="F51" s="44"/>
      <c r="G51" s="22">
        <v>12.95</v>
      </c>
      <c r="H51" s="23">
        <v>3.3</v>
      </c>
      <c r="I51" s="24">
        <v>5.5</v>
      </c>
      <c r="J51" s="24">
        <v>8.6999999999999993</v>
      </c>
      <c r="K51" s="25">
        <v>11.7</v>
      </c>
      <c r="L51" s="11"/>
      <c r="M51" s="12"/>
      <c r="N51" s="4">
        <f t="shared" si="12"/>
        <v>0</v>
      </c>
    </row>
    <row r="52" spans="2:14" ht="13" customHeight="1" x14ac:dyDescent="0.3">
      <c r="B52" s="49">
        <f t="shared" si="13"/>
        <v>30</v>
      </c>
      <c r="C52" s="40">
        <v>2021</v>
      </c>
      <c r="D52" s="61" t="s">
        <v>152</v>
      </c>
      <c r="E52" s="44"/>
      <c r="F52" s="102" t="s">
        <v>151</v>
      </c>
      <c r="G52" s="22">
        <v>14.9</v>
      </c>
      <c r="H52" s="23">
        <v>3.7</v>
      </c>
      <c r="I52" s="24">
        <v>6.2</v>
      </c>
      <c r="J52" s="24">
        <v>9.8000000000000007</v>
      </c>
      <c r="K52" s="25">
        <v>13.4</v>
      </c>
      <c r="L52" s="11"/>
      <c r="M52" s="12"/>
      <c r="N52" s="4">
        <f t="shared" si="12"/>
        <v>0</v>
      </c>
    </row>
    <row r="53" spans="2:14" ht="13" customHeight="1" x14ac:dyDescent="0.25">
      <c r="B53" s="49">
        <f t="shared" si="13"/>
        <v>31</v>
      </c>
      <c r="C53" s="40">
        <v>2018</v>
      </c>
      <c r="D53" s="61" t="s">
        <v>29</v>
      </c>
      <c r="E53" s="44"/>
      <c r="F53" s="44"/>
      <c r="G53" s="22">
        <v>15.8</v>
      </c>
      <c r="H53" s="23">
        <v>3.8</v>
      </c>
      <c r="I53" s="24">
        <v>6.4</v>
      </c>
      <c r="J53" s="24">
        <v>10.199999999999999</v>
      </c>
      <c r="K53" s="25">
        <v>14.2</v>
      </c>
      <c r="L53" s="11"/>
      <c r="M53" s="12"/>
      <c r="N53" s="4">
        <f t="shared" si="12"/>
        <v>0</v>
      </c>
    </row>
    <row r="54" spans="2:14" ht="13" customHeight="1" x14ac:dyDescent="0.25">
      <c r="B54" s="49">
        <f t="shared" si="13"/>
        <v>32</v>
      </c>
      <c r="C54" s="42">
        <v>2017</v>
      </c>
      <c r="D54" s="104" t="s">
        <v>30</v>
      </c>
      <c r="E54" s="43"/>
      <c r="F54" s="43"/>
      <c r="G54" s="26">
        <v>18.899999999999999</v>
      </c>
      <c r="H54" s="27">
        <v>4.0999999999999996</v>
      </c>
      <c r="I54" s="28">
        <v>7</v>
      </c>
      <c r="J54" s="28">
        <v>11.3</v>
      </c>
      <c r="K54" s="29">
        <v>17</v>
      </c>
      <c r="L54" s="11"/>
      <c r="M54" s="12"/>
      <c r="N54" s="4">
        <f t="shared" si="12"/>
        <v>0</v>
      </c>
    </row>
    <row r="55" spans="2:14" ht="13" customHeight="1" x14ac:dyDescent="0.25">
      <c r="B55" s="49"/>
      <c r="C55" s="40"/>
      <c r="D55" s="52"/>
      <c r="E55" s="41"/>
      <c r="F55" s="41"/>
      <c r="G55" s="35"/>
      <c r="H55" s="35"/>
      <c r="I55" s="35"/>
      <c r="J55" s="35"/>
      <c r="K55" s="35">
        <f t="shared" si="11"/>
        <v>0</v>
      </c>
      <c r="L55" s="7"/>
      <c r="M55" s="7"/>
      <c r="N55" s="35"/>
    </row>
    <row r="56" spans="2:14" ht="27" customHeight="1" x14ac:dyDescent="0.25">
      <c r="B56" s="49"/>
      <c r="C56" s="40"/>
      <c r="D56" s="55" t="s">
        <v>159</v>
      </c>
      <c r="E56" s="46"/>
      <c r="F56" s="46"/>
      <c r="G56" s="22">
        <f t="shared" ref="G56:K56" si="14">G32+G50+G51+G53+G52</f>
        <v>59.85</v>
      </c>
      <c r="H56" s="23">
        <f t="shared" si="14"/>
        <v>16.3</v>
      </c>
      <c r="I56" s="24">
        <f t="shared" si="14"/>
        <v>26.900000000000002</v>
      </c>
      <c r="J56" s="24">
        <f t="shared" si="14"/>
        <v>35.9</v>
      </c>
      <c r="K56" s="25">
        <f t="shared" si="14"/>
        <v>54.9</v>
      </c>
      <c r="L56" s="11"/>
      <c r="M56" s="12"/>
      <c r="N56" s="4">
        <f t="shared" ref="N56" si="15">IF(M56="0,75 L",IF(L56&gt;1,K56+(L56-1)*G56,L56*K56),IF(M56="0,1 L",L56*H56,IF(M56="0,2 L",L56*I56,IF(M56="0,35 L",L56*J56,))))</f>
        <v>0</v>
      </c>
    </row>
    <row r="57" spans="2:14" ht="13" customHeight="1" x14ac:dyDescent="0.25">
      <c r="B57" s="49"/>
      <c r="C57" s="40"/>
      <c r="D57" s="10"/>
      <c r="E57" s="21"/>
      <c r="F57" s="21"/>
      <c r="G57" s="22"/>
      <c r="H57" s="22"/>
      <c r="I57" s="22"/>
      <c r="J57" s="22"/>
      <c r="K57" s="22"/>
      <c r="L57" s="9"/>
      <c r="M57" s="10"/>
      <c r="N57" s="35"/>
    </row>
    <row r="58" spans="2:14" ht="13" customHeight="1" x14ac:dyDescent="0.3">
      <c r="B58" s="49"/>
      <c r="C58" s="47"/>
      <c r="D58" s="51" t="s">
        <v>71</v>
      </c>
      <c r="E58" s="48"/>
      <c r="F58" s="48"/>
      <c r="G58" s="30"/>
      <c r="H58" s="30"/>
      <c r="I58" s="30"/>
      <c r="J58" s="30"/>
      <c r="K58" s="30"/>
      <c r="L58" s="7"/>
      <c r="M58" s="7"/>
      <c r="N58" s="35"/>
    </row>
    <row r="59" spans="2:14" ht="13" customHeight="1" x14ac:dyDescent="0.3">
      <c r="B59" s="49"/>
      <c r="C59" s="47"/>
      <c r="D59" s="56" t="s">
        <v>89</v>
      </c>
      <c r="E59" s="48"/>
      <c r="F59" s="48"/>
      <c r="G59" s="30"/>
      <c r="H59" s="30"/>
      <c r="I59" s="30"/>
      <c r="J59" s="30"/>
      <c r="K59" s="30"/>
      <c r="L59" s="7"/>
      <c r="M59" s="7"/>
      <c r="N59" s="35"/>
    </row>
    <row r="60" spans="2:14" ht="13" customHeight="1" x14ac:dyDescent="0.25">
      <c r="B60" s="49"/>
      <c r="C60" s="47">
        <v>2017</v>
      </c>
      <c r="D60" s="53" t="s">
        <v>84</v>
      </c>
      <c r="E60" s="48"/>
      <c r="F60" s="48"/>
      <c r="G60" s="30">
        <v>12.9</v>
      </c>
      <c r="H60" s="31">
        <v>3.4</v>
      </c>
      <c r="I60" s="32">
        <v>5.7</v>
      </c>
      <c r="J60" s="32">
        <v>8.9</v>
      </c>
      <c r="K60" s="25">
        <v>11.6</v>
      </c>
      <c r="L60" s="11"/>
      <c r="M60" s="12"/>
      <c r="N60" s="4">
        <f t="shared" ref="N60:N65" si="16">IF(M60="0,75 L",IF(L60&gt;1,K60+(L60-1)*G60,L60*K60),IF(M60="0,1 L",L60*H60,IF(M60="0,2 L",L60*I60,IF(M60="0,35 L",L60*J60,))))</f>
        <v>0</v>
      </c>
    </row>
    <row r="61" spans="2:14" ht="13" customHeight="1" x14ac:dyDescent="0.25">
      <c r="B61" s="49"/>
      <c r="C61" s="47">
        <v>2017</v>
      </c>
      <c r="D61" s="57" t="s">
        <v>85</v>
      </c>
      <c r="E61" s="48"/>
      <c r="F61" s="48"/>
      <c r="G61" s="30">
        <v>22.5</v>
      </c>
      <c r="H61" s="31">
        <v>4.7</v>
      </c>
      <c r="I61" s="32">
        <v>8.1</v>
      </c>
      <c r="J61" s="32">
        <v>13</v>
      </c>
      <c r="K61" s="33">
        <v>20.3</v>
      </c>
      <c r="L61" s="11"/>
      <c r="M61" s="12"/>
      <c r="N61" s="4">
        <f t="shared" si="16"/>
        <v>0</v>
      </c>
    </row>
    <row r="62" spans="2:14" ht="13" customHeight="1" x14ac:dyDescent="0.25">
      <c r="B62" s="49"/>
      <c r="C62" s="47">
        <v>2017</v>
      </c>
      <c r="D62" s="57" t="s">
        <v>86</v>
      </c>
      <c r="E62" s="48"/>
      <c r="F62" s="48"/>
      <c r="G62" s="30">
        <v>22.5</v>
      </c>
      <c r="H62" s="31">
        <v>4.7</v>
      </c>
      <c r="I62" s="32">
        <v>8.1</v>
      </c>
      <c r="J62" s="32">
        <v>13</v>
      </c>
      <c r="K62" s="33">
        <v>20.3</v>
      </c>
      <c r="L62" s="11"/>
      <c r="M62" s="12"/>
      <c r="N62" s="4">
        <f t="shared" si="16"/>
        <v>0</v>
      </c>
    </row>
    <row r="63" spans="2:14" ht="13" customHeight="1" x14ac:dyDescent="0.25">
      <c r="B63" s="49"/>
      <c r="C63" s="47">
        <v>2018</v>
      </c>
      <c r="D63" s="57" t="s">
        <v>87</v>
      </c>
      <c r="E63" s="48"/>
      <c r="F63" s="48"/>
      <c r="G63" s="30">
        <v>39</v>
      </c>
      <c r="H63" s="31">
        <v>6.9</v>
      </c>
      <c r="I63" s="34"/>
      <c r="J63" s="34"/>
      <c r="K63" s="33">
        <v>35.1</v>
      </c>
      <c r="L63" s="11"/>
      <c r="M63" s="12"/>
      <c r="N63" s="4">
        <f t="shared" si="16"/>
        <v>0</v>
      </c>
    </row>
    <row r="64" spans="2:14" ht="13" customHeight="1" x14ac:dyDescent="0.25">
      <c r="B64" s="49"/>
      <c r="C64" s="47">
        <v>2015</v>
      </c>
      <c r="D64" s="57" t="s">
        <v>88</v>
      </c>
      <c r="E64" s="48"/>
      <c r="F64" s="48"/>
      <c r="G64" s="30">
        <v>65</v>
      </c>
      <c r="H64" s="31">
        <v>10.3</v>
      </c>
      <c r="I64" s="34"/>
      <c r="J64" s="34"/>
      <c r="K64" s="33">
        <v>58.5</v>
      </c>
      <c r="L64" s="11"/>
      <c r="M64" s="12"/>
      <c r="N64" s="4">
        <f t="shared" ref="N64" si="17">IF(M64="0,75 L",IF(L64&gt;1,K64+(L64-1)*G64,L64*K64),IF(M64="0,1 L",L64*H64,IF(M64="0,2 L",L64*I64,IF(M64="0,35 L",L64*J64,))))</f>
        <v>0</v>
      </c>
    </row>
    <row r="65" spans="2:19" ht="13" customHeight="1" x14ac:dyDescent="0.25">
      <c r="B65" s="49"/>
      <c r="C65" s="47">
        <v>2017</v>
      </c>
      <c r="D65" s="57" t="s">
        <v>83</v>
      </c>
      <c r="E65" s="48"/>
      <c r="F65" s="48"/>
      <c r="G65" s="30">
        <v>75</v>
      </c>
      <c r="H65" s="103"/>
      <c r="I65" s="103"/>
      <c r="J65" s="103"/>
      <c r="K65" s="33">
        <v>67.5</v>
      </c>
      <c r="L65" s="11"/>
      <c r="M65" s="12"/>
      <c r="N65" s="4">
        <f t="shared" si="16"/>
        <v>0</v>
      </c>
    </row>
    <row r="66" spans="2:19" ht="13" customHeight="1" x14ac:dyDescent="0.3">
      <c r="B66" s="49"/>
      <c r="C66" s="47"/>
      <c r="D66" s="56" t="s">
        <v>90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2:19" ht="13" customHeight="1" x14ac:dyDescent="0.25">
      <c r="B67" s="49"/>
      <c r="C67" s="47">
        <v>2017</v>
      </c>
      <c r="D67" s="57" t="s">
        <v>95</v>
      </c>
      <c r="E67" s="48"/>
      <c r="F67" s="48"/>
      <c r="G67" s="30">
        <v>9.9499999999999993</v>
      </c>
      <c r="H67" s="31">
        <v>3.1</v>
      </c>
      <c r="I67" s="32">
        <v>5</v>
      </c>
      <c r="J67" s="32">
        <v>7.6</v>
      </c>
      <c r="K67" s="25">
        <v>9</v>
      </c>
      <c r="L67" s="11"/>
      <c r="M67" s="12"/>
      <c r="N67" s="4">
        <f t="shared" ref="N67:N69" si="18">IF(M67="0,75 L",IF(L67&gt;1,K67+(L67-1)*G67,L67*K67),IF(M67="0,1 L",L67*H67,IF(M67="0,2 L",L67*I67,IF(M67="0,35 L",L67*J67,))))</f>
        <v>0</v>
      </c>
    </row>
    <row r="68" spans="2:19" ht="13" customHeight="1" x14ac:dyDescent="0.25">
      <c r="B68" s="49"/>
      <c r="C68" s="47">
        <v>2017</v>
      </c>
      <c r="D68" s="57" t="s">
        <v>153</v>
      </c>
      <c r="E68" s="48"/>
      <c r="F68" s="48"/>
      <c r="G68" s="30">
        <v>9.9499999999999993</v>
      </c>
      <c r="H68" s="31">
        <v>3.1</v>
      </c>
      <c r="I68" s="32">
        <v>5</v>
      </c>
      <c r="J68" s="32">
        <v>7.6</v>
      </c>
      <c r="K68" s="25">
        <v>9</v>
      </c>
      <c r="L68" s="11"/>
      <c r="M68" s="12"/>
      <c r="N68" s="4">
        <f t="shared" si="18"/>
        <v>0</v>
      </c>
    </row>
    <row r="69" spans="2:19" ht="13" customHeight="1" x14ac:dyDescent="0.25">
      <c r="B69" s="49"/>
      <c r="C69" s="47">
        <v>2015</v>
      </c>
      <c r="D69" s="57" t="s">
        <v>96</v>
      </c>
      <c r="E69" s="48"/>
      <c r="F69" s="48"/>
      <c r="G69" s="30">
        <v>11.95</v>
      </c>
      <c r="H69" s="31">
        <v>3.3</v>
      </c>
      <c r="I69" s="32">
        <v>5.5</v>
      </c>
      <c r="J69" s="32">
        <v>8.5</v>
      </c>
      <c r="K69" s="33">
        <v>10.8</v>
      </c>
      <c r="L69" s="11"/>
      <c r="M69" s="12"/>
      <c r="N69" s="4">
        <f t="shared" si="18"/>
        <v>0</v>
      </c>
    </row>
    <row r="70" spans="2:19" ht="13" customHeight="1" x14ac:dyDescent="0.3">
      <c r="B70" s="49"/>
      <c r="C70" s="47"/>
      <c r="D70" s="56" t="s">
        <v>108</v>
      </c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2:19" ht="13" customHeight="1" x14ac:dyDescent="0.25">
      <c r="B71" s="49"/>
      <c r="C71" s="47">
        <v>2018</v>
      </c>
      <c r="D71" s="57" t="s">
        <v>109</v>
      </c>
      <c r="E71" s="48"/>
      <c r="F71" s="48"/>
      <c r="G71" s="30">
        <v>24.5</v>
      </c>
      <c r="H71" s="31">
        <v>5</v>
      </c>
      <c r="I71" s="32">
        <v>8.6</v>
      </c>
      <c r="J71" s="32">
        <v>13.9</v>
      </c>
      <c r="K71" s="25">
        <v>22.1</v>
      </c>
      <c r="L71" s="11"/>
      <c r="M71" s="12"/>
      <c r="N71" s="4">
        <f t="shared" ref="N71:N74" si="19">IF(M71="0,75 L",IF(L71&gt;1,K71+(L71-1)*G71,L71*K71),IF(M71="0,1 L",L71*H71,IF(M71="0,2 L",L71*I71,IF(M71="0,35 L",L71*J71,))))</f>
        <v>0</v>
      </c>
    </row>
    <row r="72" spans="2:19" ht="13" customHeight="1" x14ac:dyDescent="0.25">
      <c r="B72" s="49"/>
      <c r="C72" s="47">
        <v>2018</v>
      </c>
      <c r="D72" s="57" t="s">
        <v>110</v>
      </c>
      <c r="E72" s="48"/>
      <c r="F72" s="48"/>
      <c r="G72" s="30">
        <v>24.5</v>
      </c>
      <c r="H72" s="31">
        <v>5</v>
      </c>
      <c r="I72" s="32">
        <v>8.6</v>
      </c>
      <c r="J72" s="32">
        <v>13.9</v>
      </c>
      <c r="K72" s="25">
        <v>22.1</v>
      </c>
      <c r="L72" s="11"/>
      <c r="M72" s="12"/>
      <c r="N72" s="4">
        <f t="shared" si="19"/>
        <v>0</v>
      </c>
    </row>
    <row r="73" spans="2:19" ht="13" customHeight="1" x14ac:dyDescent="0.25">
      <c r="B73" s="49"/>
      <c r="C73" s="47">
        <v>2017</v>
      </c>
      <c r="D73" s="57" t="s">
        <v>112</v>
      </c>
      <c r="E73" s="48"/>
      <c r="F73" s="48"/>
      <c r="G73" s="30">
        <v>33.5</v>
      </c>
      <c r="H73" s="31">
        <v>6.2</v>
      </c>
      <c r="I73" s="32">
        <v>10.9</v>
      </c>
      <c r="J73" s="32">
        <v>17.8</v>
      </c>
      <c r="K73" s="25">
        <v>30.2</v>
      </c>
      <c r="L73" s="11"/>
      <c r="M73" s="12"/>
      <c r="N73" s="4">
        <f t="shared" si="19"/>
        <v>0</v>
      </c>
    </row>
    <row r="74" spans="2:19" ht="13" customHeight="1" x14ac:dyDescent="0.25">
      <c r="B74" s="49"/>
      <c r="C74" s="47">
        <v>2017</v>
      </c>
      <c r="D74" s="57" t="s">
        <v>111</v>
      </c>
      <c r="E74" s="48"/>
      <c r="F74" s="48"/>
      <c r="G74" s="30">
        <v>33.5</v>
      </c>
      <c r="H74" s="31">
        <v>6.2</v>
      </c>
      <c r="I74" s="32">
        <v>10.9</v>
      </c>
      <c r="J74" s="32">
        <v>17.8</v>
      </c>
      <c r="K74" s="25">
        <v>30.2</v>
      </c>
      <c r="L74" s="11"/>
      <c r="M74" s="12"/>
      <c r="N74" s="4">
        <f t="shared" si="19"/>
        <v>0</v>
      </c>
    </row>
    <row r="75" spans="2:19" ht="13" customHeight="1" x14ac:dyDescent="0.3">
      <c r="B75" s="47"/>
      <c r="C75" s="47"/>
      <c r="D75" s="56" t="s">
        <v>124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2:19" ht="13" customHeight="1" x14ac:dyDescent="0.25">
      <c r="B76" s="49"/>
      <c r="C76" s="47">
        <v>2017</v>
      </c>
      <c r="D76" s="57" t="s">
        <v>125</v>
      </c>
      <c r="E76" s="48"/>
      <c r="F76" s="48"/>
      <c r="G76" s="30">
        <v>13.9</v>
      </c>
      <c r="H76" s="31">
        <v>3.6</v>
      </c>
      <c r="I76" s="32">
        <v>6</v>
      </c>
      <c r="J76" s="32">
        <v>9.3000000000000007</v>
      </c>
      <c r="K76" s="25">
        <v>12.5</v>
      </c>
      <c r="L76" s="11"/>
      <c r="M76" s="12"/>
      <c r="N76" s="4">
        <f t="shared" ref="N76:N83" si="20">IF(M76="0,75 L",IF(L76&gt;1,K76+(L76-1)*G76,L76*K76),IF(M76="0,1 L",L76*H76,IF(M76="0,2 L",L76*I76,IF(M76="0,35 L",L76*J76,))))</f>
        <v>0</v>
      </c>
    </row>
    <row r="77" spans="2:19" ht="13" customHeight="1" x14ac:dyDescent="0.25">
      <c r="B77" s="49"/>
      <c r="C77" s="47">
        <v>2016</v>
      </c>
      <c r="D77" s="57" t="s">
        <v>126</v>
      </c>
      <c r="E77" s="48"/>
      <c r="F77" s="48"/>
      <c r="G77" s="30">
        <v>19.899999999999999</v>
      </c>
      <c r="H77" s="31">
        <v>4.4000000000000004</v>
      </c>
      <c r="I77" s="32">
        <v>7.5</v>
      </c>
      <c r="J77" s="32">
        <v>11.9</v>
      </c>
      <c r="K77" s="25">
        <v>17.899999999999999</v>
      </c>
      <c r="L77" s="11"/>
      <c r="M77" s="12"/>
      <c r="N77" s="4">
        <f t="shared" si="20"/>
        <v>0</v>
      </c>
    </row>
    <row r="78" spans="2:19" ht="13" customHeight="1" x14ac:dyDescent="0.25">
      <c r="B78" s="49"/>
      <c r="C78" s="47">
        <v>2018</v>
      </c>
      <c r="D78" s="57" t="s">
        <v>154</v>
      </c>
      <c r="E78" s="48"/>
      <c r="F78" s="48"/>
      <c r="G78" s="30">
        <v>23.9</v>
      </c>
      <c r="H78" s="31">
        <v>4.9000000000000004</v>
      </c>
      <c r="I78" s="32">
        <v>8.5</v>
      </c>
      <c r="J78" s="32">
        <v>13.7</v>
      </c>
      <c r="K78" s="25">
        <v>21.5</v>
      </c>
      <c r="L78" s="11"/>
      <c r="M78" s="12"/>
      <c r="N78" s="4">
        <f t="shared" si="20"/>
        <v>0</v>
      </c>
    </row>
    <row r="79" spans="2:19" ht="13" customHeight="1" x14ac:dyDescent="0.25">
      <c r="B79" s="49"/>
      <c r="C79" s="47">
        <v>2018</v>
      </c>
      <c r="D79" s="57" t="s">
        <v>155</v>
      </c>
      <c r="E79" s="48"/>
      <c r="F79" s="48"/>
      <c r="G79" s="30">
        <v>23.9</v>
      </c>
      <c r="H79" s="31">
        <v>4.9000000000000004</v>
      </c>
      <c r="I79" s="32">
        <v>8.5</v>
      </c>
      <c r="J79" s="32">
        <v>13.7</v>
      </c>
      <c r="K79" s="25">
        <v>21.5</v>
      </c>
      <c r="L79" s="11"/>
      <c r="M79" s="12"/>
      <c r="N79" s="4">
        <f t="shared" si="20"/>
        <v>0</v>
      </c>
    </row>
    <row r="80" spans="2:19" ht="13" customHeight="1" x14ac:dyDescent="0.25">
      <c r="B80" s="49"/>
      <c r="C80" s="47">
        <v>2016</v>
      </c>
      <c r="D80" s="78" t="s">
        <v>127</v>
      </c>
      <c r="E80" s="48"/>
      <c r="F80" s="48"/>
      <c r="G80" s="30">
        <v>36.5</v>
      </c>
      <c r="H80" s="31">
        <v>6.6</v>
      </c>
      <c r="I80" s="32">
        <v>11.7</v>
      </c>
      <c r="J80" s="32">
        <v>19.100000000000001</v>
      </c>
      <c r="K80" s="25">
        <v>32.9</v>
      </c>
      <c r="L80" s="11"/>
      <c r="M80" s="12"/>
      <c r="N80" s="4">
        <f t="shared" si="20"/>
        <v>0</v>
      </c>
    </row>
    <row r="81" spans="2:20" ht="13" customHeight="1" x14ac:dyDescent="0.25">
      <c r="B81" s="49"/>
      <c r="C81" s="47">
        <v>2017</v>
      </c>
      <c r="D81" s="78" t="s">
        <v>156</v>
      </c>
      <c r="E81" s="48"/>
      <c r="F81" s="48"/>
      <c r="G81" s="30">
        <v>36.5</v>
      </c>
      <c r="H81" s="31">
        <v>6.6</v>
      </c>
      <c r="I81" s="32">
        <v>11.7</v>
      </c>
      <c r="J81" s="32">
        <v>19.100000000000001</v>
      </c>
      <c r="K81" s="25">
        <v>32.9</v>
      </c>
      <c r="L81" s="11"/>
      <c r="M81" s="12"/>
      <c r="N81" s="4">
        <f t="shared" si="20"/>
        <v>0</v>
      </c>
    </row>
    <row r="82" spans="2:20" ht="13" customHeight="1" x14ac:dyDescent="0.3">
      <c r="B82" s="49"/>
      <c r="C82" s="47"/>
      <c r="D82" s="56" t="s">
        <v>104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2:20" ht="13" customHeight="1" x14ac:dyDescent="0.25">
      <c r="B83" s="49"/>
      <c r="C83" s="47">
        <v>2015</v>
      </c>
      <c r="D83" s="67" t="s">
        <v>113</v>
      </c>
      <c r="E83" s="48"/>
      <c r="F83" s="48"/>
      <c r="G83" s="30">
        <v>16.899999999999999</v>
      </c>
      <c r="H83" s="31">
        <v>4</v>
      </c>
      <c r="I83" s="32">
        <v>6.7</v>
      </c>
      <c r="J83" s="32">
        <v>10.6</v>
      </c>
      <c r="K83" s="25">
        <v>15.2</v>
      </c>
      <c r="L83" s="11"/>
      <c r="M83" s="12"/>
      <c r="N83" s="4">
        <f t="shared" si="20"/>
        <v>0</v>
      </c>
    </row>
    <row r="84" spans="2:20" ht="13" customHeight="1" x14ac:dyDescent="0.25">
      <c r="B84" s="48"/>
      <c r="C84" s="48"/>
      <c r="D84" s="48"/>
      <c r="E84" s="48"/>
      <c r="F84" s="48"/>
      <c r="G84" s="35"/>
      <c r="H84" s="35"/>
      <c r="I84" s="35"/>
      <c r="J84" s="35"/>
      <c r="K84" s="35"/>
      <c r="L84" s="7"/>
      <c r="M84" s="7"/>
      <c r="N84" s="35"/>
    </row>
    <row r="85" spans="2:20" ht="13" customHeight="1" x14ac:dyDescent="0.3">
      <c r="B85" s="49"/>
      <c r="C85" s="47"/>
      <c r="D85" s="51" t="s">
        <v>74</v>
      </c>
      <c r="E85" s="49"/>
      <c r="F85" s="49"/>
      <c r="G85" s="36"/>
      <c r="H85" s="36"/>
      <c r="I85" s="36"/>
      <c r="J85" s="36"/>
      <c r="K85" s="36"/>
      <c r="L85" s="9"/>
      <c r="M85" s="10"/>
      <c r="N85" s="35"/>
    </row>
    <row r="86" spans="2:20" ht="13" customHeight="1" x14ac:dyDescent="0.25">
      <c r="B86" s="49"/>
      <c r="C86" s="86">
        <f t="shared" ref="C86" si="21">IF(B86="0,75 L",A86*#REF!,IF(B86="0,1 L",A86*#REF!,IF(B86="0,2 L",A86*#REF!,IF(B86="0,35 L",A86*#REF!,))))</f>
        <v>0</v>
      </c>
      <c r="D86" s="35">
        <f t="shared" ref="D86" si="22">IF(C86="0,75 L",B86*A86,IF(C86="0,1 L",B86*#REF!,IF(C86="0,2 L",B86*#REF!,IF(C86="0,35 L",B86*#REF!,))))</f>
        <v>0</v>
      </c>
      <c r="E86" s="35">
        <f t="shared" ref="E86" si="23">IF(D86="0,75 L",C86*B86,IF(D86="0,1 L",C86*#REF!,IF(D86="0,2 L",C86*#REF!,IF(D86="0,35 L",C86*A86,))))</f>
        <v>0</v>
      </c>
      <c r="F86" s="35"/>
      <c r="G86" s="35">
        <f>IF(E86="0,75 L",D86*C86,IF(E86="0,1 L",D86*#REF!,IF(E86="0,2 L",D86*A86,IF(E86="0,35 L",D86*B86,))))</f>
        <v>0</v>
      </c>
      <c r="H86" s="35">
        <f>IF(G86="0,75 L",E86*D86,IF(G86="0,1 L",E86*#REF!,IF(G86="0,2 L",E86*B86,IF(G86="0,35 L",E86*C86,))))</f>
        <v>0</v>
      </c>
      <c r="I86" s="35">
        <f>IF(H86="0,75 L",G86*E86,IF(H86="0,1 L",G86*#REF!,IF(H86="0,2 L",G86*C86,IF(H86="0,35 L",G86*D86,))))</f>
        <v>0</v>
      </c>
      <c r="J86" s="35">
        <f>IF(I86="0,75 L",H86*G86,IF(I86="0,1 L",H86*#REF!,IF(I86="0,2 L",H86*D86,IF(I86="0,35 L",H86*E86,))))</f>
        <v>0</v>
      </c>
      <c r="K86" s="35">
        <f>IF(J86="0,75 L",I86*H86,IF(J86="0,1 L",I86*#REF!,IF(J86="0,2 L",I86*E86,IF(J86="0,35 L",I86*G86,))))</f>
        <v>0</v>
      </c>
      <c r="L86" s="35"/>
      <c r="M86" s="35">
        <f t="shared" ref="M86" si="24">IF(L86="0,75 L",K86*J86,IF(L86="0,1 L",K86*#REF!,IF(L86="0,2 L",K86*H86,IF(L86="0,35 L",K86*I86,))))</f>
        <v>0</v>
      </c>
      <c r="N86" s="35">
        <f t="shared" ref="N86" si="25">IF(M86="0,75 L",L86*K86,IF(M86="0,1 L",L86*H86,IF(M86="0,2 L",L86*I86,IF(M86="0,35 L",L86*J86,))))</f>
        <v>0</v>
      </c>
    </row>
    <row r="87" spans="2:20" ht="13" customHeight="1" x14ac:dyDescent="0.25">
      <c r="B87" s="49"/>
      <c r="C87" s="47"/>
      <c r="D87" s="53"/>
      <c r="E87" s="47"/>
      <c r="F87" s="47"/>
      <c r="G87" s="36"/>
      <c r="H87" s="36"/>
      <c r="I87" s="36"/>
      <c r="J87" s="36"/>
      <c r="K87" s="36"/>
      <c r="L87" s="9"/>
      <c r="M87" s="10"/>
      <c r="N87" s="35"/>
    </row>
    <row r="88" spans="2:20" ht="13" customHeight="1" x14ac:dyDescent="0.3">
      <c r="B88" s="49"/>
      <c r="C88" s="47"/>
      <c r="D88" s="51" t="s">
        <v>58</v>
      </c>
      <c r="E88" s="49"/>
      <c r="F88" s="49"/>
      <c r="G88" s="36"/>
      <c r="H88" s="36"/>
      <c r="I88" s="36"/>
      <c r="J88" s="36"/>
      <c r="K88" s="36"/>
      <c r="L88" s="9"/>
      <c r="M88" s="10"/>
      <c r="N88" s="35"/>
    </row>
    <row r="89" spans="2:20" ht="13" customHeight="1" x14ac:dyDescent="0.3">
      <c r="B89" s="49"/>
      <c r="C89" s="49"/>
      <c r="D89" s="68" t="s">
        <v>143</v>
      </c>
      <c r="E89" s="49"/>
      <c r="F89" s="49"/>
      <c r="G89" s="36"/>
      <c r="H89" s="36"/>
      <c r="I89" s="36"/>
      <c r="J89" s="36"/>
      <c r="K89" s="36"/>
      <c r="L89" s="9"/>
      <c r="M89" s="10"/>
      <c r="N89" s="35"/>
    </row>
    <row r="90" spans="2:20" ht="13" customHeight="1" x14ac:dyDescent="0.3">
      <c r="B90" s="88"/>
      <c r="C90" s="96">
        <v>2019</v>
      </c>
      <c r="D90" s="45" t="s">
        <v>145</v>
      </c>
      <c r="E90" s="49"/>
      <c r="F90" s="102" t="s">
        <v>151</v>
      </c>
      <c r="G90" s="30">
        <v>8.9499999999999993</v>
      </c>
      <c r="H90" s="94">
        <v>2.9</v>
      </c>
      <c r="I90" s="95">
        <v>4.7</v>
      </c>
      <c r="J90" s="95">
        <v>7.2</v>
      </c>
      <c r="K90" s="93">
        <v>8.1</v>
      </c>
      <c r="L90" s="11"/>
      <c r="M90" s="12"/>
      <c r="N90" s="4">
        <f t="shared" ref="N90:N91" si="26">IF(M90="0,75 L",IF(L90&gt;1,K90+(L90-1)*G90,L90*K90),IF(M90="0,1 L",L90*H90,IF(M90="0,2 L",L90*I90,IF(M90="0,35 L",L90*J90,))))</f>
        <v>0</v>
      </c>
    </row>
    <row r="91" spans="2:20" ht="13" customHeight="1" x14ac:dyDescent="0.3">
      <c r="B91" s="88"/>
      <c r="C91" s="96">
        <v>2019</v>
      </c>
      <c r="D91" s="45" t="s">
        <v>146</v>
      </c>
      <c r="E91" s="49"/>
      <c r="F91" s="102" t="s">
        <v>151</v>
      </c>
      <c r="G91" s="30">
        <v>15.95</v>
      </c>
      <c r="H91" s="94">
        <v>3.9</v>
      </c>
      <c r="I91" s="95">
        <v>6.5</v>
      </c>
      <c r="J91" s="95">
        <v>10.199999999999999</v>
      </c>
      <c r="K91" s="93">
        <v>14.4</v>
      </c>
      <c r="L91" s="11"/>
      <c r="M91" s="12"/>
      <c r="N91" s="4">
        <f t="shared" si="26"/>
        <v>0</v>
      </c>
    </row>
    <row r="92" spans="2:20" ht="13" customHeight="1" x14ac:dyDescent="0.25">
      <c r="B92" s="49"/>
      <c r="C92" s="49"/>
      <c r="D92" s="49"/>
      <c r="E92" s="49"/>
      <c r="F92" s="49"/>
      <c r="G92" s="36"/>
      <c r="H92" s="36"/>
      <c r="I92" s="36"/>
      <c r="J92" s="36"/>
      <c r="K92" s="36"/>
      <c r="L92" s="9"/>
      <c r="M92" s="10"/>
      <c r="N92" s="35"/>
    </row>
    <row r="93" spans="2:20" ht="13" customHeight="1" x14ac:dyDescent="0.3">
      <c r="B93" s="49"/>
      <c r="C93" s="49"/>
      <c r="D93" s="68" t="s">
        <v>114</v>
      </c>
      <c r="E93" s="49"/>
      <c r="F93" s="49"/>
      <c r="G93" s="36"/>
      <c r="H93" s="36"/>
      <c r="I93" s="36"/>
      <c r="J93" s="36"/>
      <c r="K93" s="36"/>
      <c r="L93" s="9"/>
      <c r="M93" s="10"/>
      <c r="N93" s="35"/>
    </row>
    <row r="94" spans="2:20" ht="13" customHeight="1" x14ac:dyDescent="0.25">
      <c r="B94" s="49"/>
      <c r="C94" s="87">
        <v>2015</v>
      </c>
      <c r="D94" s="69" t="s">
        <v>115</v>
      </c>
      <c r="E94" s="49"/>
      <c r="F94" s="49"/>
      <c r="G94" s="8">
        <v>39</v>
      </c>
      <c r="H94" s="31">
        <v>6.9</v>
      </c>
      <c r="I94" s="32">
        <v>12.3</v>
      </c>
      <c r="J94" s="32">
        <v>20.2</v>
      </c>
      <c r="K94" s="25">
        <v>35.1</v>
      </c>
      <c r="L94" s="11"/>
      <c r="M94" s="12"/>
      <c r="N94" s="4">
        <f t="shared" ref="N94" si="27">IF(M94="0,75 L",IF(L94&gt;1,K94+(L94-1)*G94,L94*K94),IF(M94="0,1 L",L94*H94,IF(M94="0,2 L",L94*I94,IF(M94="0,35 L",L94*J94,))))</f>
        <v>0</v>
      </c>
    </row>
    <row r="95" spans="2:20" ht="13" customHeight="1" x14ac:dyDescent="0.3">
      <c r="B95" s="49"/>
      <c r="C95" s="47"/>
      <c r="D95" s="56" t="s">
        <v>97</v>
      </c>
      <c r="E95" s="49"/>
      <c r="F95" s="49"/>
      <c r="G95" s="36"/>
      <c r="H95" s="36"/>
      <c r="I95" s="36"/>
      <c r="J95" s="36"/>
      <c r="K95" s="36"/>
      <c r="L95" s="9"/>
      <c r="M95" s="10"/>
      <c r="N95" s="35"/>
    </row>
    <row r="96" spans="2:20" ht="13" customHeight="1" x14ac:dyDescent="0.25">
      <c r="B96" s="49"/>
      <c r="C96" s="47">
        <v>2017</v>
      </c>
      <c r="D96" s="53" t="s">
        <v>69</v>
      </c>
      <c r="E96" s="49"/>
      <c r="F96" s="49"/>
      <c r="G96" s="30">
        <v>15.5</v>
      </c>
      <c r="H96" s="31">
        <v>3.8</v>
      </c>
      <c r="I96" s="32">
        <v>6.4</v>
      </c>
      <c r="J96" s="32">
        <v>10</v>
      </c>
      <c r="K96" s="25">
        <v>14</v>
      </c>
      <c r="L96" s="11"/>
      <c r="M96" s="12"/>
      <c r="N96" s="4">
        <f t="shared" ref="N96:N97" si="28">IF(M96="0,75 L",IF(L96&gt;1,K96+(L96-1)*G96,L96*K96),IF(M96="0,1 L",L96*H96,IF(M96="0,2 L",L96*I96,IF(M96="0,35 L",L96*J96,))))</f>
        <v>0</v>
      </c>
    </row>
    <row r="97" spans="2:14" ht="13" customHeight="1" x14ac:dyDescent="0.25">
      <c r="B97" s="49"/>
      <c r="C97" s="47">
        <v>2016</v>
      </c>
      <c r="D97" s="53" t="s">
        <v>70</v>
      </c>
      <c r="E97" s="49"/>
      <c r="F97" s="49"/>
      <c r="G97" s="30">
        <v>79</v>
      </c>
      <c r="H97" s="31">
        <v>12.2</v>
      </c>
      <c r="I97" s="32">
        <v>22.4</v>
      </c>
      <c r="J97" s="34"/>
      <c r="K97" s="33">
        <f>0.9*79</f>
        <v>71.100000000000009</v>
      </c>
      <c r="L97" s="11"/>
      <c r="M97" s="12"/>
      <c r="N97" s="4">
        <f t="shared" si="28"/>
        <v>0</v>
      </c>
    </row>
    <row r="98" spans="2:14" ht="13" customHeight="1" x14ac:dyDescent="0.3">
      <c r="B98" s="49"/>
      <c r="C98" s="47"/>
      <c r="D98" s="56" t="s">
        <v>100</v>
      </c>
      <c r="E98" s="49"/>
      <c r="F98" s="49"/>
      <c r="G98" s="35"/>
      <c r="H98" s="35"/>
      <c r="I98" s="35"/>
      <c r="J98" s="35"/>
      <c r="K98" s="35"/>
      <c r="L98" s="7"/>
      <c r="M98" s="7"/>
      <c r="N98" s="35"/>
    </row>
    <row r="99" spans="2:14" ht="13" customHeight="1" x14ac:dyDescent="0.25">
      <c r="B99" s="49"/>
      <c r="C99" s="47">
        <v>2018</v>
      </c>
      <c r="D99" s="53" t="s">
        <v>67</v>
      </c>
      <c r="E99" s="49"/>
      <c r="F99" s="49"/>
      <c r="G99" s="30">
        <v>20.95</v>
      </c>
      <c r="H99" s="31">
        <v>4.5</v>
      </c>
      <c r="I99" s="32">
        <v>7.7</v>
      </c>
      <c r="J99" s="32">
        <v>12.4</v>
      </c>
      <c r="K99" s="25">
        <v>18.899999999999999</v>
      </c>
      <c r="L99" s="11"/>
      <c r="M99" s="12"/>
      <c r="N99" s="4">
        <f t="shared" ref="N99:N100" si="29">IF(M99="0,75 L",IF(L99&gt;1,K99+(L99-1)*G99,L99*K99),IF(M99="0,1 L",L99*H99,IF(M99="0,2 L",L99*I99,IF(M99="0,35 L",L99*J99,))))</f>
        <v>0</v>
      </c>
    </row>
    <row r="100" spans="2:14" ht="13" customHeight="1" x14ac:dyDescent="0.25">
      <c r="B100" s="49"/>
      <c r="C100" s="47">
        <v>2017</v>
      </c>
      <c r="D100" s="53" t="s">
        <v>68</v>
      </c>
      <c r="E100" s="49"/>
      <c r="F100" s="49"/>
      <c r="G100" s="30">
        <v>25.9</v>
      </c>
      <c r="H100" s="31">
        <v>5.2</v>
      </c>
      <c r="I100" s="32">
        <v>9</v>
      </c>
      <c r="J100" s="32">
        <v>14.5</v>
      </c>
      <c r="K100" s="25">
        <v>23.3</v>
      </c>
      <c r="L100" s="11"/>
      <c r="M100" s="12"/>
      <c r="N100" s="4">
        <f t="shared" si="29"/>
        <v>0</v>
      </c>
    </row>
    <row r="101" spans="2:14" ht="13" customHeight="1" x14ac:dyDescent="0.3">
      <c r="B101" s="49"/>
      <c r="C101" s="47"/>
      <c r="D101" s="54" t="s">
        <v>101</v>
      </c>
      <c r="E101" s="49"/>
      <c r="F101" s="49"/>
      <c r="G101" s="35"/>
      <c r="H101" s="35"/>
      <c r="I101" s="35"/>
      <c r="J101" s="35"/>
      <c r="K101" s="35"/>
      <c r="L101" s="7"/>
      <c r="M101" s="7"/>
      <c r="N101" s="35"/>
    </row>
    <row r="102" spans="2:14" ht="13" customHeight="1" x14ac:dyDescent="0.25">
      <c r="B102" s="49"/>
      <c r="C102" s="47">
        <v>2019</v>
      </c>
      <c r="D102" s="53" t="s">
        <v>64</v>
      </c>
      <c r="E102" s="49"/>
      <c r="F102" s="49"/>
      <c r="G102" s="30">
        <v>10.5</v>
      </c>
      <c r="H102" s="31">
        <v>3.1</v>
      </c>
      <c r="I102" s="32">
        <v>5.0999999999999996</v>
      </c>
      <c r="J102" s="32">
        <v>7.9</v>
      </c>
      <c r="K102" s="25">
        <v>9.5</v>
      </c>
      <c r="L102" s="11"/>
      <c r="M102" s="12"/>
      <c r="N102" s="4">
        <f t="shared" ref="N102:N106" si="30">IF(M102="0,75 L",IF(L102&gt;1,K102+(L102-1)*G102,L102*K102),IF(M102="0,1 L",L102*H102,IF(M102="0,2 L",L102*I102,IF(M102="0,35 L",L102*J102,))))</f>
        <v>0</v>
      </c>
    </row>
    <row r="103" spans="2:14" ht="13" customHeight="1" x14ac:dyDescent="0.25">
      <c r="B103" s="49"/>
      <c r="C103" s="47">
        <v>2018</v>
      </c>
      <c r="D103" s="53" t="s">
        <v>136</v>
      </c>
      <c r="E103" s="49"/>
      <c r="F103" s="49"/>
      <c r="G103" s="30">
        <v>23.9</v>
      </c>
      <c r="H103" s="31">
        <v>4.9000000000000004</v>
      </c>
      <c r="I103" s="32">
        <v>8.5</v>
      </c>
      <c r="J103" s="32">
        <v>13.7</v>
      </c>
      <c r="K103" s="25">
        <v>21.5</v>
      </c>
      <c r="L103" s="11"/>
      <c r="M103" s="12"/>
      <c r="N103" s="4">
        <f t="shared" si="30"/>
        <v>0</v>
      </c>
    </row>
    <row r="104" spans="2:14" ht="13" customHeight="1" x14ac:dyDescent="0.25">
      <c r="B104" s="49"/>
      <c r="C104" s="47">
        <v>2018</v>
      </c>
      <c r="D104" s="53" t="s">
        <v>65</v>
      </c>
      <c r="E104" s="49"/>
      <c r="F104" s="49"/>
      <c r="G104" s="30">
        <v>24.8</v>
      </c>
      <c r="H104" s="31">
        <v>5</v>
      </c>
      <c r="I104" s="32">
        <v>8.6999999999999993</v>
      </c>
      <c r="J104" s="32">
        <v>14</v>
      </c>
      <c r="K104" s="25">
        <v>22.3</v>
      </c>
      <c r="L104" s="11"/>
      <c r="M104" s="12"/>
      <c r="N104" s="4">
        <f t="shared" si="30"/>
        <v>0</v>
      </c>
    </row>
    <row r="105" spans="2:14" ht="13" customHeight="1" x14ac:dyDescent="0.25">
      <c r="B105" s="49"/>
      <c r="C105" s="47">
        <v>2018</v>
      </c>
      <c r="D105" s="53" t="s">
        <v>66</v>
      </c>
      <c r="E105" s="49"/>
      <c r="F105" s="49"/>
      <c r="G105" s="30">
        <v>49.9</v>
      </c>
      <c r="H105" s="31">
        <v>8.3000000000000007</v>
      </c>
      <c r="I105" s="32">
        <v>15</v>
      </c>
      <c r="J105" s="34"/>
      <c r="K105" s="85"/>
      <c r="L105" s="11"/>
      <c r="M105" s="12"/>
      <c r="N105" s="4">
        <f t="shared" si="30"/>
        <v>0</v>
      </c>
    </row>
    <row r="106" spans="2:14" ht="13" customHeight="1" x14ac:dyDescent="0.25">
      <c r="B106" s="49"/>
      <c r="C106" s="47">
        <v>2018</v>
      </c>
      <c r="D106" s="53" t="s">
        <v>135</v>
      </c>
      <c r="E106" s="49"/>
      <c r="F106" s="49"/>
      <c r="G106" s="30">
        <v>69</v>
      </c>
      <c r="H106" s="31">
        <v>10.9</v>
      </c>
      <c r="I106" s="32">
        <v>19.8</v>
      </c>
      <c r="J106" s="34"/>
      <c r="K106" s="85"/>
      <c r="L106" s="11"/>
      <c r="M106" s="12"/>
      <c r="N106" s="4">
        <f t="shared" si="30"/>
        <v>0</v>
      </c>
    </row>
    <row r="107" spans="2:14" ht="13" customHeight="1" x14ac:dyDescent="0.3">
      <c r="B107" s="49"/>
      <c r="C107" s="47"/>
      <c r="D107" s="58" t="s">
        <v>98</v>
      </c>
      <c r="E107" s="49"/>
      <c r="F107" s="49"/>
      <c r="G107" s="35"/>
      <c r="H107" s="35"/>
      <c r="I107" s="35"/>
      <c r="J107" s="35"/>
      <c r="K107" s="35"/>
      <c r="L107" s="7"/>
      <c r="M107" s="7"/>
      <c r="N107" s="35"/>
    </row>
    <row r="108" spans="2:14" ht="13" customHeight="1" x14ac:dyDescent="0.25">
      <c r="B108" s="49"/>
      <c r="C108" s="47">
        <v>2016</v>
      </c>
      <c r="D108" s="53" t="s">
        <v>59</v>
      </c>
      <c r="E108" s="49"/>
      <c r="F108" s="49"/>
      <c r="G108" s="30">
        <v>10.5</v>
      </c>
      <c r="H108" s="31">
        <v>3.1</v>
      </c>
      <c r="I108" s="32">
        <v>5.0999999999999996</v>
      </c>
      <c r="J108" s="32">
        <v>7.9</v>
      </c>
      <c r="K108" s="25">
        <v>9.5</v>
      </c>
      <c r="L108" s="11"/>
      <c r="M108" s="12"/>
      <c r="N108" s="4">
        <f t="shared" ref="N108:N109" si="31">IF(M108="0,75 L",IF(L108&gt;1,K108+(L108-1)*G108,L108*K108),IF(M108="0,1 L",L108*H108,IF(M108="0,2 L",L108*I108,IF(M108="0,35 L",L108*J108,))))</f>
        <v>0</v>
      </c>
    </row>
    <row r="109" spans="2:14" ht="13" customHeight="1" x14ac:dyDescent="0.25">
      <c r="B109" s="49"/>
      <c r="C109" s="47">
        <v>2016</v>
      </c>
      <c r="D109" s="53" t="s">
        <v>60</v>
      </c>
      <c r="E109" s="49"/>
      <c r="F109" s="49"/>
      <c r="G109" s="30">
        <v>22.5</v>
      </c>
      <c r="H109" s="31">
        <v>4.7</v>
      </c>
      <c r="I109" s="32">
        <v>8.1</v>
      </c>
      <c r="J109" s="32">
        <v>13</v>
      </c>
      <c r="K109" s="25">
        <v>20.3</v>
      </c>
      <c r="L109" s="11"/>
      <c r="M109" s="12"/>
      <c r="N109" s="4">
        <f t="shared" si="31"/>
        <v>0</v>
      </c>
    </row>
    <row r="110" spans="2:14" ht="13" customHeight="1" x14ac:dyDescent="0.3">
      <c r="B110" s="49"/>
      <c r="C110" s="47"/>
      <c r="D110" s="58" t="s">
        <v>99</v>
      </c>
      <c r="E110" s="49"/>
      <c r="F110" s="49"/>
      <c r="G110" s="35"/>
      <c r="H110" s="35"/>
      <c r="I110" s="35"/>
      <c r="J110" s="35"/>
      <c r="K110" s="35"/>
      <c r="L110" s="7"/>
      <c r="M110" s="7"/>
      <c r="N110" s="35"/>
    </row>
    <row r="111" spans="2:14" ht="13" customHeight="1" x14ac:dyDescent="0.25">
      <c r="B111" s="49"/>
      <c r="C111" s="47">
        <v>2019</v>
      </c>
      <c r="D111" s="53" t="s">
        <v>123</v>
      </c>
      <c r="E111" s="49"/>
      <c r="F111" s="49"/>
      <c r="G111" s="30">
        <v>13.6</v>
      </c>
      <c r="H111" s="31">
        <v>3.5</v>
      </c>
      <c r="I111" s="32">
        <v>5.9</v>
      </c>
      <c r="J111" s="32">
        <v>9.1999999999999993</v>
      </c>
      <c r="K111" s="25">
        <v>12.3</v>
      </c>
      <c r="L111" s="11"/>
      <c r="M111" s="12"/>
      <c r="N111" s="4">
        <f t="shared" ref="N111:N114" si="32">IF(M111="0,75 L",IF(L111&gt;1,K111+(L111-1)*G111,L111*K111),IF(M111="0,1 L",L111*H111,IF(M111="0,2 L",L111*I111,IF(M111="0,35 L",L111*J111,))))</f>
        <v>0</v>
      </c>
    </row>
    <row r="112" spans="2:14" ht="13" customHeight="1" x14ac:dyDescent="0.25">
      <c r="B112" s="49"/>
      <c r="C112" s="47">
        <v>2015</v>
      </c>
      <c r="D112" s="53" t="s">
        <v>61</v>
      </c>
      <c r="E112" s="49"/>
      <c r="F112" s="49"/>
      <c r="G112" s="30">
        <v>16.899999999999999</v>
      </c>
      <c r="H112" s="31">
        <v>4</v>
      </c>
      <c r="I112" s="32">
        <v>6.7</v>
      </c>
      <c r="J112" s="32">
        <v>10.6</v>
      </c>
      <c r="K112" s="25">
        <v>15.2</v>
      </c>
      <c r="L112" s="11"/>
      <c r="M112" s="12"/>
      <c r="N112" s="4">
        <f t="shared" si="32"/>
        <v>0</v>
      </c>
    </row>
    <row r="113" spans="2:20" ht="13" customHeight="1" x14ac:dyDescent="0.25">
      <c r="B113" s="49"/>
      <c r="C113" s="47">
        <v>2017</v>
      </c>
      <c r="D113" s="53" t="s">
        <v>62</v>
      </c>
      <c r="E113" s="49"/>
      <c r="F113" s="49"/>
      <c r="G113" s="30">
        <v>26.9</v>
      </c>
      <c r="H113" s="31">
        <v>5.3</v>
      </c>
      <c r="I113" s="32">
        <v>9.1999999999999993</v>
      </c>
      <c r="J113" s="32">
        <v>14.9</v>
      </c>
      <c r="K113" s="25">
        <v>24.2</v>
      </c>
      <c r="L113" s="11"/>
      <c r="M113" s="12"/>
      <c r="N113" s="4">
        <f t="shared" si="32"/>
        <v>0</v>
      </c>
    </row>
    <row r="114" spans="2:20" ht="13" customHeight="1" x14ac:dyDescent="0.25">
      <c r="B114" s="49"/>
      <c r="C114" s="47">
        <v>2016</v>
      </c>
      <c r="D114" s="53" t="s">
        <v>63</v>
      </c>
      <c r="E114" s="49"/>
      <c r="F114" s="49"/>
      <c r="G114" s="30">
        <v>31.5</v>
      </c>
      <c r="H114" s="31">
        <v>5.9</v>
      </c>
      <c r="I114" s="32">
        <v>10.4</v>
      </c>
      <c r="J114" s="32">
        <v>16.899999999999999</v>
      </c>
      <c r="K114" s="25">
        <v>28.4</v>
      </c>
      <c r="L114" s="11"/>
      <c r="M114" s="12"/>
      <c r="N114" s="4">
        <f t="shared" si="32"/>
        <v>0</v>
      </c>
    </row>
    <row r="115" spans="2:20" ht="13" customHeight="1" x14ac:dyDescent="0.3">
      <c r="B115" s="49"/>
      <c r="C115" s="47"/>
      <c r="D115" s="58" t="s">
        <v>103</v>
      </c>
      <c r="E115" s="49"/>
      <c r="F115" s="49"/>
      <c r="G115" s="35"/>
      <c r="H115" s="35"/>
      <c r="I115" s="35"/>
      <c r="J115" s="35"/>
      <c r="K115" s="35"/>
      <c r="L115" s="7"/>
      <c r="M115" s="7"/>
      <c r="N115" s="35"/>
    </row>
    <row r="116" spans="2:20" ht="13" customHeight="1" x14ac:dyDescent="0.25">
      <c r="B116" s="49"/>
      <c r="C116" s="47">
        <v>2018</v>
      </c>
      <c r="D116" s="53" t="s">
        <v>79</v>
      </c>
      <c r="E116" s="49"/>
      <c r="F116" s="49"/>
      <c r="G116" s="30">
        <v>6.95</v>
      </c>
      <c r="H116" s="31">
        <v>2.7</v>
      </c>
      <c r="I116" s="32">
        <v>4.2</v>
      </c>
      <c r="J116" s="34"/>
      <c r="K116" s="25">
        <v>6.3</v>
      </c>
      <c r="L116" s="11"/>
      <c r="M116" s="12"/>
      <c r="N116" s="4">
        <f t="shared" ref="N116:N119" si="33">IF(M116="0,75 L",IF(L116&gt;1,K116+(L116-1)*G116,L116*K116),IF(M116="0,1 L",L116*H116,IF(M116="0,2 L",L116*I116,IF(M116="0,35 L",L116*J116,))))</f>
        <v>0</v>
      </c>
    </row>
    <row r="117" spans="2:20" ht="13" customHeight="1" x14ac:dyDescent="0.25">
      <c r="B117" s="49"/>
      <c r="C117" s="47">
        <v>2019</v>
      </c>
      <c r="D117" s="53" t="s">
        <v>80</v>
      </c>
      <c r="E117" s="49"/>
      <c r="F117" s="49"/>
      <c r="G117" s="30">
        <v>6.95</v>
      </c>
      <c r="H117" s="31">
        <v>2.7</v>
      </c>
      <c r="I117" s="32">
        <v>4.2</v>
      </c>
      <c r="J117" s="32">
        <v>6.3</v>
      </c>
      <c r="K117" s="25">
        <v>6.3</v>
      </c>
      <c r="L117" s="11"/>
      <c r="M117" s="12"/>
      <c r="N117" s="4">
        <f t="shared" si="33"/>
        <v>0</v>
      </c>
    </row>
    <row r="118" spans="2:20" ht="13" customHeight="1" x14ac:dyDescent="0.25">
      <c r="B118" s="49"/>
      <c r="C118" s="47">
        <v>2017</v>
      </c>
      <c r="D118" s="53" t="s">
        <v>120</v>
      </c>
      <c r="E118" s="49"/>
      <c r="F118" s="49"/>
      <c r="G118" s="30">
        <v>9.9499999999999993</v>
      </c>
      <c r="H118" s="31">
        <v>3.1</v>
      </c>
      <c r="I118" s="32">
        <v>5</v>
      </c>
      <c r="J118" s="32">
        <v>7.6</v>
      </c>
      <c r="K118" s="25">
        <v>9</v>
      </c>
      <c r="L118" s="11"/>
      <c r="M118" s="12"/>
      <c r="N118" s="4">
        <f t="shared" si="33"/>
        <v>0</v>
      </c>
    </row>
    <row r="119" spans="2:20" ht="13" customHeight="1" x14ac:dyDescent="0.25">
      <c r="B119" s="49"/>
      <c r="C119" s="47">
        <v>2017</v>
      </c>
      <c r="D119" s="53" t="s">
        <v>91</v>
      </c>
      <c r="E119" s="49"/>
      <c r="F119" s="49"/>
      <c r="G119" s="30">
        <v>21.9</v>
      </c>
      <c r="H119" s="31">
        <v>4.5999999999999996</v>
      </c>
      <c r="I119" s="32">
        <v>8</v>
      </c>
      <c r="J119" s="32">
        <v>12.8</v>
      </c>
      <c r="K119" s="25">
        <v>19.7</v>
      </c>
      <c r="L119" s="11"/>
      <c r="M119" s="12"/>
      <c r="N119" s="4">
        <f t="shared" si="33"/>
        <v>0</v>
      </c>
    </row>
    <row r="120" spans="2:20" ht="13" customHeight="1" x14ac:dyDescent="0.3">
      <c r="B120" s="49"/>
      <c r="C120" s="47"/>
      <c r="D120" s="58" t="s">
        <v>102</v>
      </c>
      <c r="E120" s="86"/>
      <c r="F120" s="35"/>
      <c r="G120" s="35"/>
      <c r="H120" s="35"/>
      <c r="I120" s="35"/>
      <c r="J120" s="35"/>
      <c r="K120" s="35"/>
      <c r="L120" s="7"/>
      <c r="M120" s="7"/>
      <c r="N120" s="35"/>
    </row>
    <row r="121" spans="2:20" ht="13" customHeight="1" x14ac:dyDescent="0.25">
      <c r="B121" s="49"/>
      <c r="C121" s="47">
        <v>2019</v>
      </c>
      <c r="D121" s="53" t="s">
        <v>81</v>
      </c>
      <c r="E121" s="49"/>
      <c r="F121" s="49"/>
      <c r="G121" s="30">
        <v>7.95</v>
      </c>
      <c r="H121" s="31">
        <v>2.8</v>
      </c>
      <c r="I121" s="32">
        <v>4.5</v>
      </c>
      <c r="J121" s="32">
        <v>6.8</v>
      </c>
      <c r="K121" s="25">
        <v>7.2</v>
      </c>
      <c r="L121" s="11"/>
      <c r="M121" s="12"/>
      <c r="N121" s="4">
        <f t="shared" ref="N121:N123" si="34">IF(M121="0,75 L",IF(L121&gt;1,K121+(L121-1)*G121,L121*K121),IF(M121="0,1 L",L121*H121,IF(M121="0,2 L",L121*I121,IF(M121="0,35 L",L121*J121,))))</f>
        <v>0</v>
      </c>
    </row>
    <row r="122" spans="2:20" ht="13" customHeight="1" x14ac:dyDescent="0.25">
      <c r="B122" s="49"/>
      <c r="C122" s="47">
        <v>2019</v>
      </c>
      <c r="D122" s="53" t="s">
        <v>72</v>
      </c>
      <c r="E122" s="49"/>
      <c r="F122" s="49"/>
      <c r="G122" s="30">
        <v>20.9</v>
      </c>
      <c r="H122" s="31">
        <v>4.5</v>
      </c>
      <c r="I122" s="32">
        <v>7.7</v>
      </c>
      <c r="J122" s="32">
        <v>12.4</v>
      </c>
      <c r="K122" s="25">
        <v>18.8</v>
      </c>
      <c r="L122" s="11"/>
      <c r="M122" s="12"/>
      <c r="N122" s="4">
        <f t="shared" si="34"/>
        <v>0</v>
      </c>
    </row>
    <row r="123" spans="2:20" ht="13" customHeight="1" x14ac:dyDescent="0.25">
      <c r="B123" s="49"/>
      <c r="C123" s="47">
        <v>2017</v>
      </c>
      <c r="D123" s="53" t="s">
        <v>137</v>
      </c>
      <c r="E123" s="49"/>
      <c r="F123" s="49"/>
      <c r="G123" s="30">
        <v>72.5</v>
      </c>
      <c r="H123" s="31">
        <v>11.3</v>
      </c>
      <c r="I123" s="32">
        <v>21.1</v>
      </c>
      <c r="J123" s="34"/>
      <c r="K123" s="85"/>
      <c r="L123" s="11"/>
      <c r="M123" s="12"/>
      <c r="N123" s="4">
        <f t="shared" si="34"/>
        <v>0</v>
      </c>
    </row>
    <row r="124" spans="2:20" ht="13" customHeight="1" x14ac:dyDescent="0.3">
      <c r="B124" s="49"/>
      <c r="C124" s="47"/>
      <c r="D124" s="58" t="s">
        <v>104</v>
      </c>
      <c r="E124" s="86">
        <f t="shared" ref="E124" si="35">IF(D124="0,75 L",C124*B124,IF(D124="0,1 L",C124*#REF!,IF(D124="0,2 L",C124*#REF!,IF(D124="0,35 L",C124*A124,))))</f>
        <v>0</v>
      </c>
      <c r="F124" s="35"/>
      <c r="G124" s="35">
        <f>IF(E124="0,75 L",D124*C124,IF(E124="0,1 L",D124*#REF!,IF(E124="0,2 L",D124*A124,IF(E124="0,35 L",D124*B124,))))</f>
        <v>0</v>
      </c>
      <c r="H124" s="35">
        <f>IF(G124="0,75 L",E124*D124,IF(G124="0,1 L",E124*#REF!,IF(G124="0,2 L",E124*B124,IF(G124="0,35 L",E124*C124,))))</f>
        <v>0</v>
      </c>
      <c r="I124" s="35">
        <f>IF(H124="0,75 L",G124*E124,IF(H124="0,1 L",G124*#REF!,IF(H124="0,2 L",G124*C124,IF(H124="0,35 L",G124*D124,))))</f>
        <v>0</v>
      </c>
      <c r="J124" s="35">
        <f>IF(I124="0,75 L",H124*G124,IF(I124="0,1 L",H124*#REF!,IF(I124="0,2 L",H124*D124,IF(I124="0,35 L",H124*E124,))))</f>
        <v>0</v>
      </c>
      <c r="K124" s="35">
        <f>IF(J124="0,75 L",I124*H124,IF(J124="0,1 L",I124*#REF!,IF(J124="0,2 L",I124*E124,IF(J124="0,35 L",I124*G124,))))</f>
        <v>0</v>
      </c>
      <c r="L124" s="7"/>
      <c r="M124" s="7"/>
      <c r="N124" s="35"/>
    </row>
    <row r="125" spans="2:20" ht="13" customHeight="1" x14ac:dyDescent="0.3">
      <c r="B125" s="49"/>
      <c r="C125" s="47">
        <v>2018</v>
      </c>
      <c r="D125" s="53" t="s">
        <v>147</v>
      </c>
      <c r="E125" s="86"/>
      <c r="F125" s="102" t="s">
        <v>151</v>
      </c>
      <c r="G125" s="30">
        <v>9.8000000000000007</v>
      </c>
      <c r="H125" s="31">
        <v>3</v>
      </c>
      <c r="I125" s="32">
        <v>4.9000000000000004</v>
      </c>
      <c r="J125" s="32">
        <v>7.6</v>
      </c>
      <c r="K125" s="25">
        <v>8.8000000000000007</v>
      </c>
      <c r="L125" s="11"/>
      <c r="M125" s="12"/>
      <c r="N125" s="4">
        <f t="shared" ref="N125:N126" si="36">IF(M125="0,75 L",IF(L125&gt;1,K125+(L125-1)*G125,L125*K125),IF(M125="0,1 L",L125*H125,IF(M125="0,2 L",L125*I125,IF(M125="0,35 L",L125*J125,))))</f>
        <v>0</v>
      </c>
    </row>
    <row r="126" spans="2:20" ht="13" customHeight="1" x14ac:dyDescent="0.3">
      <c r="B126" s="49"/>
      <c r="C126" s="47">
        <v>2019</v>
      </c>
      <c r="D126" s="53" t="s">
        <v>149</v>
      </c>
      <c r="E126" s="49"/>
      <c r="F126" s="102" t="s">
        <v>151</v>
      </c>
      <c r="G126" s="30">
        <v>23.5</v>
      </c>
      <c r="H126" s="31">
        <v>4.8</v>
      </c>
      <c r="I126" s="32">
        <v>8.4</v>
      </c>
      <c r="J126" s="32">
        <v>13.5</v>
      </c>
      <c r="K126" s="25">
        <v>21.2</v>
      </c>
      <c r="L126" s="11"/>
      <c r="M126" s="12"/>
      <c r="N126" s="4">
        <f t="shared" si="36"/>
        <v>0</v>
      </c>
    </row>
    <row r="127" spans="2:20" ht="13" customHeight="1" x14ac:dyDescent="0.25">
      <c r="B127" s="49"/>
      <c r="C127" s="47"/>
      <c r="D127" s="5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</row>
    <row r="128" spans="2:20" ht="13" customHeight="1" x14ac:dyDescent="0.3">
      <c r="B128" s="49"/>
      <c r="C128" s="47"/>
      <c r="D128" s="51" t="s">
        <v>35</v>
      </c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</row>
    <row r="129" spans="2:20" ht="13" customHeight="1" x14ac:dyDescent="0.3">
      <c r="B129" s="49"/>
      <c r="C129" s="47"/>
      <c r="D129" s="56" t="s">
        <v>82</v>
      </c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</row>
    <row r="130" spans="2:20" ht="13" customHeight="1" x14ac:dyDescent="0.25">
      <c r="B130" s="49"/>
      <c r="C130" s="47">
        <v>2016</v>
      </c>
      <c r="D130" s="53" t="s">
        <v>157</v>
      </c>
      <c r="E130" s="49"/>
      <c r="F130" s="49"/>
      <c r="G130" s="30">
        <v>22.95</v>
      </c>
      <c r="H130" s="31">
        <v>4.8</v>
      </c>
      <c r="I130" s="32">
        <v>8.1999999999999993</v>
      </c>
      <c r="J130" s="32">
        <v>13.2</v>
      </c>
      <c r="K130" s="25">
        <v>20.7</v>
      </c>
      <c r="L130" s="11"/>
      <c r="M130" s="12"/>
      <c r="N130" s="4">
        <f t="shared" ref="N130" si="37">IF(M130="0,75 L",IF(L130&gt;1,K130+(L130-1)*G130,L130*K130),IF(M130="0,1 L",L130*H130,IF(M130="0,2 L",L130*I130,IF(M130="0,35 L",L130*J130,))))</f>
        <v>0</v>
      </c>
    </row>
    <row r="131" spans="2:20" ht="13" customHeight="1" x14ac:dyDescent="0.3">
      <c r="B131" s="49"/>
      <c r="C131" s="47"/>
      <c r="D131" s="56" t="s">
        <v>48</v>
      </c>
      <c r="E131" s="35"/>
      <c r="F131" s="35"/>
      <c r="G131" s="35"/>
      <c r="H131" s="35"/>
      <c r="I131" s="35"/>
      <c r="J131" s="35"/>
      <c r="K131" s="35"/>
      <c r="L131" s="7"/>
      <c r="M131" s="7"/>
      <c r="N131" s="35"/>
    </row>
    <row r="132" spans="2:20" ht="13" customHeight="1" x14ac:dyDescent="0.25">
      <c r="B132" s="49"/>
      <c r="C132" s="47">
        <v>2015</v>
      </c>
      <c r="D132" s="53" t="s">
        <v>73</v>
      </c>
      <c r="E132" s="35"/>
      <c r="F132" s="49"/>
      <c r="G132" s="30">
        <v>15.5</v>
      </c>
      <c r="H132" s="31">
        <v>3.8</v>
      </c>
      <c r="I132" s="32">
        <v>6.4</v>
      </c>
      <c r="J132" s="32">
        <v>10</v>
      </c>
      <c r="K132" s="25">
        <v>14</v>
      </c>
      <c r="L132" s="11"/>
      <c r="M132" s="12"/>
      <c r="N132" s="4">
        <f t="shared" ref="N132:N135" si="38">IF(M132="0,75 L",IF(L132&gt;1,K132+(L132-1)*G132,L132*K132),IF(M132="0,1 L",L132*H132,IF(M132="0,2 L",L132*I132,IF(M132="0,35 L",L132*J132,))))</f>
        <v>0</v>
      </c>
    </row>
    <row r="133" spans="2:20" ht="13" customHeight="1" x14ac:dyDescent="0.25">
      <c r="B133" s="49"/>
      <c r="C133" s="47">
        <v>2017</v>
      </c>
      <c r="D133" s="53" t="s">
        <v>49</v>
      </c>
      <c r="E133" s="35"/>
      <c r="F133" s="49"/>
      <c r="G133" s="30">
        <v>16.5</v>
      </c>
      <c r="H133" s="31">
        <v>3.9</v>
      </c>
      <c r="I133" s="32">
        <v>6.6</v>
      </c>
      <c r="J133" s="32">
        <v>10.5</v>
      </c>
      <c r="K133" s="25">
        <v>14.9</v>
      </c>
      <c r="L133" s="11"/>
      <c r="M133" s="12"/>
      <c r="N133" s="4">
        <f t="shared" si="38"/>
        <v>0</v>
      </c>
    </row>
    <row r="134" spans="2:20" ht="13" customHeight="1" x14ac:dyDescent="0.25">
      <c r="B134" s="49"/>
      <c r="C134" s="47">
        <v>2016</v>
      </c>
      <c r="D134" s="53" t="s">
        <v>50</v>
      </c>
      <c r="E134" s="35"/>
      <c r="F134" s="49"/>
      <c r="G134" s="30">
        <v>21.8</v>
      </c>
      <c r="H134" s="31">
        <v>4.5999999999999996</v>
      </c>
      <c r="I134" s="32">
        <v>8</v>
      </c>
      <c r="J134" s="32">
        <v>12.7</v>
      </c>
      <c r="K134" s="25">
        <v>19.600000000000001</v>
      </c>
      <c r="L134" s="11"/>
      <c r="M134" s="12"/>
      <c r="N134" s="4">
        <f t="shared" si="38"/>
        <v>0</v>
      </c>
    </row>
    <row r="135" spans="2:20" ht="13" customHeight="1" x14ac:dyDescent="0.3">
      <c r="B135" s="49"/>
      <c r="C135" s="47">
        <v>2017</v>
      </c>
      <c r="D135" s="53" t="s">
        <v>51</v>
      </c>
      <c r="E135" s="35"/>
      <c r="F135" s="101" t="s">
        <v>150</v>
      </c>
      <c r="G135" s="30">
        <v>39.9</v>
      </c>
      <c r="H135" s="31">
        <v>7</v>
      </c>
      <c r="I135" s="32">
        <v>12.5</v>
      </c>
      <c r="J135" s="32">
        <v>20.6</v>
      </c>
      <c r="K135" s="25">
        <v>35.9</v>
      </c>
      <c r="L135" s="11"/>
      <c r="M135" s="12"/>
      <c r="N135" s="4">
        <f t="shared" si="38"/>
        <v>0</v>
      </c>
    </row>
    <row r="136" spans="2:20" ht="13" customHeight="1" x14ac:dyDescent="0.3">
      <c r="B136" s="49"/>
      <c r="C136" s="47"/>
      <c r="D136" s="60" t="s">
        <v>75</v>
      </c>
      <c r="E136" s="49"/>
      <c r="F136" s="37"/>
      <c r="G136" s="37"/>
      <c r="H136" s="37"/>
      <c r="I136" s="37"/>
      <c r="J136" s="37"/>
      <c r="K136" s="37"/>
      <c r="L136" s="50"/>
      <c r="M136" s="50"/>
      <c r="N136" s="37"/>
      <c r="O136" s="14"/>
      <c r="P136" s="14"/>
      <c r="Q136" s="14"/>
      <c r="R136" s="14"/>
    </row>
    <row r="137" spans="2:20" ht="13" customHeight="1" x14ac:dyDescent="0.25">
      <c r="B137" s="49"/>
      <c r="C137" s="47">
        <v>2015</v>
      </c>
      <c r="D137" s="53" t="s">
        <v>76</v>
      </c>
      <c r="E137" s="49"/>
      <c r="F137" s="49"/>
      <c r="G137" s="30">
        <v>12.9</v>
      </c>
      <c r="H137" s="31">
        <v>3.4</v>
      </c>
      <c r="I137" s="32">
        <v>5.7</v>
      </c>
      <c r="J137" s="32">
        <v>8.9</v>
      </c>
      <c r="K137" s="25">
        <v>11.6</v>
      </c>
      <c r="L137" s="11"/>
      <c r="M137" s="12"/>
      <c r="N137" s="4">
        <f t="shared" ref="N137:N140" si="39">IF(M137="0,75 L",IF(L137&gt;1,K137+(L137-1)*G137,L137*K137),IF(M137="0,1 L",L137*H137,IF(M137="0,2 L",L137*I137,IF(M137="0,35 L",L137*J137,))))</f>
        <v>0</v>
      </c>
    </row>
    <row r="138" spans="2:20" ht="13" customHeight="1" x14ac:dyDescent="0.25">
      <c r="B138" s="49"/>
      <c r="C138" s="47">
        <v>2018</v>
      </c>
      <c r="D138" s="53" t="s">
        <v>77</v>
      </c>
      <c r="E138" s="49"/>
      <c r="F138" s="49"/>
      <c r="G138" s="30">
        <v>13.6</v>
      </c>
      <c r="H138" s="31">
        <v>3.5</v>
      </c>
      <c r="I138" s="32">
        <v>5.9</v>
      </c>
      <c r="J138" s="32">
        <v>9.1999999999999993</v>
      </c>
      <c r="K138" s="25">
        <v>12.3</v>
      </c>
      <c r="L138" s="11"/>
      <c r="M138" s="12"/>
      <c r="N138" s="4">
        <f t="shared" si="39"/>
        <v>0</v>
      </c>
    </row>
    <row r="139" spans="2:20" ht="13" customHeight="1" x14ac:dyDescent="0.25">
      <c r="B139" s="49"/>
      <c r="C139" s="47">
        <v>2018</v>
      </c>
      <c r="D139" s="105" t="s">
        <v>78</v>
      </c>
      <c r="E139" s="49"/>
      <c r="F139" s="49"/>
      <c r="G139" s="30">
        <v>13.7</v>
      </c>
      <c r="H139" s="31">
        <v>3.6</v>
      </c>
      <c r="I139" s="32">
        <v>5.9</v>
      </c>
      <c r="J139" s="32">
        <v>9.1999999999999993</v>
      </c>
      <c r="K139" s="25">
        <v>12.4</v>
      </c>
      <c r="L139" s="11"/>
      <c r="M139" s="12"/>
      <c r="N139" s="4">
        <f t="shared" si="39"/>
        <v>0</v>
      </c>
    </row>
    <row r="140" spans="2:20" ht="13" customHeight="1" x14ac:dyDescent="0.25">
      <c r="B140" s="49"/>
      <c r="C140" s="47"/>
      <c r="D140" s="70" t="s">
        <v>116</v>
      </c>
      <c r="E140" s="49"/>
      <c r="F140" s="49"/>
      <c r="G140" s="71">
        <f t="shared" ref="G140:K140" si="40">SUM(G137:G139)</f>
        <v>40.200000000000003</v>
      </c>
      <c r="H140" s="71">
        <f t="shared" si="40"/>
        <v>10.5</v>
      </c>
      <c r="I140" s="71">
        <f t="shared" si="40"/>
        <v>17.5</v>
      </c>
      <c r="J140" s="71">
        <f t="shared" si="40"/>
        <v>27.3</v>
      </c>
      <c r="K140" s="72">
        <f t="shared" si="40"/>
        <v>36.299999999999997</v>
      </c>
      <c r="L140" s="11"/>
      <c r="M140" s="12"/>
      <c r="N140" s="4">
        <f t="shared" si="39"/>
        <v>0</v>
      </c>
    </row>
    <row r="141" spans="2:20" ht="13" customHeight="1" x14ac:dyDescent="0.3">
      <c r="B141" s="49"/>
      <c r="C141" s="47"/>
      <c r="D141" s="56" t="s">
        <v>36</v>
      </c>
      <c r="E141" s="35"/>
      <c r="F141" s="35"/>
      <c r="G141" s="35"/>
      <c r="H141" s="35"/>
      <c r="I141" s="35"/>
      <c r="J141" s="35"/>
      <c r="K141" s="35"/>
      <c r="L141" s="7"/>
      <c r="M141" s="7"/>
      <c r="N141" s="35"/>
    </row>
    <row r="142" spans="2:20" ht="13" customHeight="1" x14ac:dyDescent="0.25">
      <c r="B142" s="49"/>
      <c r="C142" s="47">
        <v>2017</v>
      </c>
      <c r="D142" s="53" t="s">
        <v>37</v>
      </c>
      <c r="E142" s="35"/>
      <c r="F142" s="49"/>
      <c r="G142" s="30">
        <v>17.8</v>
      </c>
      <c r="H142" s="31">
        <v>4.0999999999999996</v>
      </c>
      <c r="I142" s="32">
        <v>6.9</v>
      </c>
      <c r="J142" s="32">
        <v>11</v>
      </c>
      <c r="K142" s="25">
        <v>16</v>
      </c>
      <c r="L142" s="11"/>
      <c r="M142" s="12"/>
      <c r="N142" s="4">
        <f t="shared" ref="N142:N152" si="41">IF(M142="0,75 L",IF(L142&gt;1,K142+(L142-1)*G142,L142*K142),IF(M142="0,1 L",L142*H142,IF(M142="0,2 L",L142*I142,IF(M142="0,35 L",L142*J142,))))</f>
        <v>0</v>
      </c>
    </row>
    <row r="143" spans="2:20" ht="13" customHeight="1" x14ac:dyDescent="0.25">
      <c r="B143" s="49"/>
      <c r="C143" s="47">
        <v>2017</v>
      </c>
      <c r="D143" s="53" t="s">
        <v>38</v>
      </c>
      <c r="E143" s="35"/>
      <c r="F143" s="45"/>
      <c r="G143" s="30">
        <v>22</v>
      </c>
      <c r="H143" s="31">
        <v>4.5999999999999996</v>
      </c>
      <c r="I143" s="32">
        <v>8</v>
      </c>
      <c r="J143" s="32">
        <v>12.8</v>
      </c>
      <c r="K143" s="25">
        <v>19.8</v>
      </c>
      <c r="L143" s="11"/>
      <c r="M143" s="12"/>
      <c r="N143" s="4">
        <f t="shared" si="41"/>
        <v>0</v>
      </c>
    </row>
    <row r="144" spans="2:20" ht="13" customHeight="1" x14ac:dyDescent="0.25">
      <c r="B144" s="49"/>
      <c r="C144" s="47">
        <v>2015</v>
      </c>
      <c r="D144" s="53" t="s">
        <v>39</v>
      </c>
      <c r="E144" s="35"/>
      <c r="F144" s="45"/>
      <c r="G144" s="30">
        <v>22</v>
      </c>
      <c r="H144" s="31">
        <v>4.5999999999999996</v>
      </c>
      <c r="I144" s="32">
        <v>8</v>
      </c>
      <c r="J144" s="32">
        <v>12.8</v>
      </c>
      <c r="K144" s="25">
        <v>19.8</v>
      </c>
      <c r="L144" s="11"/>
      <c r="M144" s="12"/>
      <c r="N144" s="4">
        <f t="shared" si="41"/>
        <v>0</v>
      </c>
    </row>
    <row r="145" spans="2:14" ht="13" customHeight="1" x14ac:dyDescent="0.25">
      <c r="B145" s="49"/>
      <c r="C145" s="47">
        <v>2018</v>
      </c>
      <c r="D145" s="53" t="s">
        <v>40</v>
      </c>
      <c r="E145" s="35"/>
      <c r="F145" s="45"/>
      <c r="G145" s="30">
        <v>22</v>
      </c>
      <c r="H145" s="31">
        <v>4.5999999999999996</v>
      </c>
      <c r="I145" s="32">
        <v>8</v>
      </c>
      <c r="J145" s="32">
        <v>12.8</v>
      </c>
      <c r="K145" s="25">
        <v>19.8</v>
      </c>
      <c r="L145" s="11"/>
      <c r="M145" s="12"/>
      <c r="N145" s="4">
        <f t="shared" si="41"/>
        <v>0</v>
      </c>
    </row>
    <row r="146" spans="2:14" ht="13" customHeight="1" x14ac:dyDescent="0.25">
      <c r="B146" s="49"/>
      <c r="C146" s="47">
        <v>2017</v>
      </c>
      <c r="D146" s="53" t="s">
        <v>41</v>
      </c>
      <c r="E146" s="35"/>
      <c r="F146" s="45"/>
      <c r="G146" s="30">
        <v>22</v>
      </c>
      <c r="H146" s="31">
        <v>4.5999999999999996</v>
      </c>
      <c r="I146" s="32">
        <v>8</v>
      </c>
      <c r="J146" s="32">
        <v>12.8</v>
      </c>
      <c r="K146" s="25">
        <v>19.8</v>
      </c>
      <c r="L146" s="11"/>
      <c r="M146" s="12"/>
      <c r="N146" s="4">
        <f t="shared" si="41"/>
        <v>0</v>
      </c>
    </row>
    <row r="147" spans="2:14" ht="13" customHeight="1" x14ac:dyDescent="0.25">
      <c r="B147" s="49"/>
      <c r="C147" s="47">
        <v>2017</v>
      </c>
      <c r="D147" s="53" t="s">
        <v>42</v>
      </c>
      <c r="E147" s="35"/>
      <c r="F147" s="49"/>
      <c r="G147" s="30">
        <v>28.95</v>
      </c>
      <c r="H147" s="31">
        <v>5.6</v>
      </c>
      <c r="I147" s="32">
        <v>9.8000000000000007</v>
      </c>
      <c r="J147" s="32">
        <v>15.8</v>
      </c>
      <c r="K147" s="25">
        <v>26.1</v>
      </c>
      <c r="L147" s="11"/>
      <c r="M147" s="12"/>
      <c r="N147" s="4">
        <f t="shared" si="41"/>
        <v>0</v>
      </c>
    </row>
    <row r="148" spans="2:14" ht="13" customHeight="1" x14ac:dyDescent="0.25">
      <c r="B148" s="49"/>
      <c r="C148" s="47">
        <v>2017</v>
      </c>
      <c r="D148" s="53" t="s">
        <v>43</v>
      </c>
      <c r="E148" s="35"/>
      <c r="F148" s="49"/>
      <c r="G148" s="30">
        <v>28.95</v>
      </c>
      <c r="H148" s="31">
        <v>5.6</v>
      </c>
      <c r="I148" s="32">
        <v>9.8000000000000007</v>
      </c>
      <c r="J148" s="32">
        <v>15.8</v>
      </c>
      <c r="K148" s="25">
        <v>26.1</v>
      </c>
      <c r="L148" s="11"/>
      <c r="M148" s="12"/>
      <c r="N148" s="4">
        <f t="shared" si="41"/>
        <v>0</v>
      </c>
    </row>
    <row r="149" spans="2:14" ht="13" customHeight="1" x14ac:dyDescent="0.25">
      <c r="B149" s="49"/>
      <c r="C149" s="47">
        <v>2017</v>
      </c>
      <c r="D149" s="53" t="s">
        <v>44</v>
      </c>
      <c r="E149" s="35"/>
      <c r="F149" s="49"/>
      <c r="G149" s="30">
        <v>28.95</v>
      </c>
      <c r="H149" s="31">
        <v>5.6</v>
      </c>
      <c r="I149" s="32">
        <v>9.8000000000000007</v>
      </c>
      <c r="J149" s="32">
        <v>15.8</v>
      </c>
      <c r="K149" s="25">
        <v>26.1</v>
      </c>
      <c r="L149" s="11"/>
      <c r="M149" s="12"/>
      <c r="N149" s="4">
        <f t="shared" si="41"/>
        <v>0</v>
      </c>
    </row>
    <row r="150" spans="2:14" ht="13" customHeight="1" x14ac:dyDescent="0.25">
      <c r="B150" s="49"/>
      <c r="C150" s="47">
        <v>2018</v>
      </c>
      <c r="D150" s="53" t="s">
        <v>45</v>
      </c>
      <c r="E150" s="35"/>
      <c r="F150" s="49"/>
      <c r="G150" s="30">
        <v>39.9</v>
      </c>
      <c r="H150" s="31">
        <v>7</v>
      </c>
      <c r="I150" s="32">
        <v>12.5</v>
      </c>
      <c r="J150" s="32">
        <v>20.6</v>
      </c>
      <c r="K150" s="25">
        <v>35.9</v>
      </c>
      <c r="L150" s="11"/>
      <c r="M150" s="12"/>
      <c r="N150" s="4">
        <f t="shared" si="41"/>
        <v>0</v>
      </c>
    </row>
    <row r="151" spans="2:14" ht="13" customHeight="1" x14ac:dyDescent="0.25">
      <c r="B151" s="49"/>
      <c r="C151" s="47">
        <v>2017</v>
      </c>
      <c r="D151" s="53" t="s">
        <v>46</v>
      </c>
      <c r="E151" s="35"/>
      <c r="F151" s="49"/>
      <c r="G151" s="30">
        <v>63</v>
      </c>
      <c r="H151" s="31">
        <v>10.1</v>
      </c>
      <c r="I151" s="32">
        <v>18.3</v>
      </c>
      <c r="J151" s="34"/>
      <c r="K151" s="25">
        <v>56.7</v>
      </c>
      <c r="L151" s="11"/>
      <c r="M151" s="12"/>
      <c r="N151" s="4">
        <f t="shared" si="41"/>
        <v>0</v>
      </c>
    </row>
    <row r="152" spans="2:14" ht="13" customHeight="1" x14ac:dyDescent="0.25">
      <c r="B152" s="49"/>
      <c r="C152" s="47">
        <v>2017</v>
      </c>
      <c r="D152" s="53" t="s">
        <v>47</v>
      </c>
      <c r="E152" s="35"/>
      <c r="F152" s="49"/>
      <c r="G152" s="30">
        <v>63</v>
      </c>
      <c r="H152" s="31">
        <v>10.1</v>
      </c>
      <c r="I152" s="32">
        <v>18.3</v>
      </c>
      <c r="J152" s="34"/>
      <c r="K152" s="25">
        <v>56.7</v>
      </c>
      <c r="L152" s="11"/>
      <c r="M152" s="12"/>
      <c r="N152" s="4">
        <f t="shared" si="41"/>
        <v>0</v>
      </c>
    </row>
    <row r="153" spans="2:14" ht="13" customHeight="1" x14ac:dyDescent="0.3">
      <c r="B153" s="49"/>
      <c r="C153" s="47"/>
      <c r="D153" s="56" t="s">
        <v>104</v>
      </c>
      <c r="E153" s="35"/>
      <c r="F153" s="35"/>
      <c r="G153" s="35"/>
      <c r="H153" s="35"/>
      <c r="I153" s="35"/>
      <c r="J153" s="35"/>
      <c r="K153" s="35"/>
      <c r="L153" s="7"/>
      <c r="M153" s="7"/>
      <c r="N153" s="35"/>
    </row>
    <row r="154" spans="2:14" ht="13" customHeight="1" x14ac:dyDescent="0.25">
      <c r="B154" s="49"/>
      <c r="C154" s="47">
        <v>2016</v>
      </c>
      <c r="D154" s="53" t="s">
        <v>160</v>
      </c>
      <c r="E154" s="35"/>
      <c r="F154" s="35"/>
      <c r="G154" s="30">
        <v>11.9</v>
      </c>
      <c r="H154" s="31">
        <v>3.3</v>
      </c>
      <c r="I154" s="32">
        <v>5.5</v>
      </c>
      <c r="J154" s="32">
        <v>8.5</v>
      </c>
      <c r="K154" s="25">
        <v>10.7</v>
      </c>
      <c r="L154" s="11"/>
      <c r="M154" s="12"/>
      <c r="N154" s="4">
        <f t="shared" ref="N154" si="42">IF(M154="0,75 L",IF(L154&gt;1,K154+(L154-1)*G154,L154*K154),IF(M154="0,1 L",L154*H154,IF(M154="0,2 L",L154*I154,IF(M154="0,35 L",L154*J154,))))</f>
        <v>0</v>
      </c>
    </row>
    <row r="155" spans="2:14" ht="13" customHeight="1" x14ac:dyDescent="0.25">
      <c r="B155" s="49"/>
      <c r="C155" s="47">
        <v>2019</v>
      </c>
      <c r="D155" s="53" t="s">
        <v>105</v>
      </c>
      <c r="E155" s="49"/>
      <c r="F155" s="49"/>
      <c r="G155" s="30">
        <v>32.950000000000003</v>
      </c>
      <c r="H155" s="31">
        <v>6.1</v>
      </c>
      <c r="I155" s="32">
        <v>10.8</v>
      </c>
      <c r="J155" s="32">
        <v>17.600000000000001</v>
      </c>
      <c r="K155" s="25">
        <v>29.7</v>
      </c>
      <c r="L155" s="11"/>
      <c r="M155" s="12"/>
      <c r="N155" s="4">
        <f t="shared" ref="N155:N158" si="43">IF(M155="0,75 L",IF(L155&gt;1,K155+(L155-1)*G155,L155*K155),IF(M155="0,1 L",L155*H155,IF(M155="0,2 L",L155*I155,IF(M155="0,35 L",L155*J155,))))</f>
        <v>0</v>
      </c>
    </row>
    <row r="156" spans="2:14" ht="13" customHeight="1" x14ac:dyDescent="0.25">
      <c r="B156" s="49"/>
      <c r="C156" s="47">
        <v>2019</v>
      </c>
      <c r="D156" s="53" t="s">
        <v>138</v>
      </c>
      <c r="E156" s="49"/>
      <c r="F156" s="49"/>
      <c r="G156" s="30">
        <v>31.95</v>
      </c>
      <c r="H156" s="31">
        <v>6</v>
      </c>
      <c r="I156" s="32">
        <v>10.5</v>
      </c>
      <c r="J156" s="32">
        <v>17.100000000000001</v>
      </c>
      <c r="K156" s="25">
        <v>28.8</v>
      </c>
      <c r="L156" s="11"/>
      <c r="M156" s="12"/>
      <c r="N156" s="4">
        <f t="shared" si="43"/>
        <v>0</v>
      </c>
    </row>
    <row r="157" spans="2:14" ht="13" customHeight="1" x14ac:dyDescent="0.25">
      <c r="B157" s="49"/>
      <c r="C157" s="47">
        <v>2018</v>
      </c>
      <c r="D157" s="53" t="s">
        <v>106</v>
      </c>
      <c r="E157" s="49"/>
      <c r="F157" s="49"/>
      <c r="G157" s="30">
        <v>39</v>
      </c>
      <c r="H157" s="31">
        <v>6.9</v>
      </c>
      <c r="I157" s="32">
        <v>12.3</v>
      </c>
      <c r="J157" s="32">
        <v>20.2</v>
      </c>
      <c r="K157" s="25">
        <v>35.1</v>
      </c>
      <c r="L157" s="11"/>
      <c r="M157" s="12"/>
      <c r="N157" s="4">
        <f t="shared" si="43"/>
        <v>0</v>
      </c>
    </row>
    <row r="158" spans="2:14" ht="13" customHeight="1" x14ac:dyDescent="0.25">
      <c r="B158" s="49"/>
      <c r="C158" s="47">
        <v>2016</v>
      </c>
      <c r="D158" s="61" t="s">
        <v>107</v>
      </c>
      <c r="E158" s="21"/>
      <c r="F158" s="21"/>
      <c r="G158" s="22">
        <v>58.95</v>
      </c>
      <c r="H158" s="23">
        <v>9.5</v>
      </c>
      <c r="I158" s="24">
        <v>17.3</v>
      </c>
      <c r="J158" s="34"/>
      <c r="K158" s="85"/>
      <c r="L158" s="11"/>
      <c r="M158" s="12"/>
      <c r="N158" s="4">
        <f t="shared" si="43"/>
        <v>0</v>
      </c>
    </row>
    <row r="159" spans="2:14" ht="13" customHeight="1" x14ac:dyDescent="0.25">
      <c r="B159" s="79"/>
      <c r="G159" s="22"/>
      <c r="H159" s="22"/>
      <c r="I159" s="22"/>
      <c r="J159" s="22"/>
      <c r="K159" s="22"/>
      <c r="L159" s="9"/>
      <c r="M159" s="10"/>
      <c r="N159" s="35"/>
    </row>
    <row r="160" spans="2:14" ht="13" customHeight="1" x14ac:dyDescent="0.25">
      <c r="B160" s="79"/>
      <c r="G160" s="22"/>
      <c r="H160" s="22"/>
      <c r="I160" s="22"/>
      <c r="J160" s="22"/>
      <c r="K160" s="22"/>
      <c r="L160" s="9"/>
      <c r="M160" s="10"/>
      <c r="N160" s="35"/>
    </row>
    <row r="161" spans="2:14" ht="13" customHeight="1" x14ac:dyDescent="0.3">
      <c r="B161" s="79"/>
      <c r="G161" s="8"/>
      <c r="H161" s="8"/>
      <c r="I161" s="8"/>
      <c r="J161" s="8"/>
      <c r="K161" s="108" t="s">
        <v>32</v>
      </c>
      <c r="L161" s="108"/>
      <c r="M161" s="108"/>
      <c r="N161" s="38">
        <f>SUM(N11:N159)</f>
        <v>0</v>
      </c>
    </row>
    <row r="162" spans="2:14" ht="13" customHeight="1" thickBot="1" x14ac:dyDescent="0.35">
      <c r="B162" s="79"/>
      <c r="G162" s="8"/>
      <c r="H162" s="8"/>
      <c r="I162" s="8"/>
      <c r="J162" s="8"/>
      <c r="K162" s="22"/>
      <c r="L162" s="108" t="s">
        <v>33</v>
      </c>
      <c r="M162" s="108"/>
      <c r="N162" s="35">
        <f>IF(N161&gt;0,6,)</f>
        <v>0</v>
      </c>
    </row>
    <row r="163" spans="2:14" ht="13" customHeight="1" thickBot="1" x14ac:dyDescent="0.35">
      <c r="B163" s="79"/>
      <c r="G163" s="8"/>
      <c r="H163" s="8"/>
      <c r="I163" s="8"/>
      <c r="J163" s="8"/>
      <c r="K163" s="22"/>
      <c r="L163" s="108" t="s">
        <v>34</v>
      </c>
      <c r="M163" s="109"/>
      <c r="N163" s="39">
        <f>N161+N162</f>
        <v>0</v>
      </c>
    </row>
    <row r="164" spans="2:14" x14ac:dyDescent="0.25">
      <c r="B164" s="79"/>
      <c r="G164" s="8"/>
      <c r="H164" s="8"/>
      <c r="I164" s="8"/>
      <c r="J164" s="8"/>
      <c r="K164" s="8"/>
      <c r="L164" s="9"/>
      <c r="M164" s="10"/>
      <c r="N164" s="7"/>
    </row>
    <row r="165" spans="2:14" x14ac:dyDescent="0.25">
      <c r="B165" s="79"/>
      <c r="G165" s="8"/>
      <c r="H165" s="8"/>
      <c r="I165" s="8"/>
      <c r="J165" s="8"/>
      <c r="K165" s="8"/>
      <c r="L165" s="9"/>
      <c r="M165" s="10"/>
      <c r="N165" s="7"/>
    </row>
    <row r="166" spans="2:14" x14ac:dyDescent="0.25">
      <c r="B166" s="79"/>
      <c r="G166" s="8"/>
      <c r="H166" s="8"/>
      <c r="I166" s="8"/>
      <c r="J166" s="8"/>
      <c r="K166" s="8"/>
      <c r="L166" s="9"/>
      <c r="M166" s="10"/>
      <c r="N166" s="7"/>
    </row>
    <row r="167" spans="2:14" x14ac:dyDescent="0.25">
      <c r="B167" s="79"/>
      <c r="G167" s="8"/>
      <c r="H167" s="8"/>
      <c r="I167" s="8"/>
      <c r="J167" s="8"/>
      <c r="K167" s="8"/>
      <c r="L167" s="9"/>
      <c r="M167" s="10"/>
      <c r="N167" s="7"/>
    </row>
    <row r="168" spans="2:14" x14ac:dyDescent="0.25">
      <c r="B168" s="79"/>
      <c r="G168" s="8"/>
      <c r="H168" s="8"/>
      <c r="I168" s="8"/>
      <c r="J168" s="8"/>
      <c r="K168" s="8"/>
      <c r="L168" s="9"/>
      <c r="M168" s="10"/>
      <c r="N168" s="7"/>
    </row>
    <row r="169" spans="2:14" x14ac:dyDescent="0.25">
      <c r="B169" s="79"/>
      <c r="G169" s="8"/>
      <c r="H169" s="8"/>
      <c r="I169" s="8"/>
      <c r="J169" s="8"/>
      <c r="K169" s="8"/>
      <c r="L169" s="9"/>
      <c r="M169" s="10"/>
      <c r="N169" s="7"/>
    </row>
    <row r="170" spans="2:14" x14ac:dyDescent="0.25">
      <c r="B170" s="79"/>
      <c r="G170" s="8"/>
      <c r="H170" s="8"/>
      <c r="I170" s="8"/>
      <c r="J170" s="8"/>
      <c r="K170" s="8"/>
      <c r="L170" s="9"/>
      <c r="M170" s="10"/>
      <c r="N170" s="7"/>
    </row>
    <row r="171" spans="2:14" x14ac:dyDescent="0.25">
      <c r="B171" s="79"/>
      <c r="G171" s="8"/>
      <c r="H171" s="8"/>
      <c r="I171" s="8"/>
      <c r="J171" s="8"/>
      <c r="K171" s="8"/>
      <c r="L171" s="9"/>
      <c r="M171" s="10"/>
      <c r="N171" s="7"/>
    </row>
    <row r="172" spans="2:14" x14ac:dyDescent="0.25">
      <c r="B172" s="79"/>
      <c r="G172" s="8"/>
      <c r="H172" s="8"/>
      <c r="I172" s="8"/>
      <c r="J172" s="8"/>
      <c r="K172" s="8"/>
      <c r="L172" s="9"/>
      <c r="M172" s="10"/>
      <c r="N172" s="7"/>
    </row>
    <row r="173" spans="2:14" x14ac:dyDescent="0.25">
      <c r="G173" s="8"/>
      <c r="H173" s="8"/>
      <c r="I173" s="8"/>
      <c r="J173" s="8"/>
      <c r="K173" s="8"/>
      <c r="L173" s="9"/>
      <c r="M173" s="10"/>
      <c r="N173" s="7"/>
    </row>
    <row r="174" spans="2:14" x14ac:dyDescent="0.25">
      <c r="G174" s="8"/>
      <c r="H174" s="8"/>
      <c r="I174" s="8"/>
      <c r="J174" s="8"/>
      <c r="K174" s="8"/>
      <c r="L174" s="9"/>
      <c r="M174" s="10"/>
      <c r="N174" s="7"/>
    </row>
    <row r="175" spans="2:14" x14ac:dyDescent="0.25">
      <c r="G175" s="8"/>
      <c r="H175" s="8"/>
      <c r="I175" s="8"/>
      <c r="J175" s="8"/>
      <c r="K175" s="8"/>
      <c r="L175" s="9"/>
      <c r="M175" s="10"/>
      <c r="N175" s="7"/>
    </row>
    <row r="176" spans="2:14" x14ac:dyDescent="0.25">
      <c r="G176" s="8"/>
      <c r="H176" s="8"/>
      <c r="I176" s="8"/>
      <c r="J176" s="8"/>
      <c r="K176" s="8"/>
      <c r="L176" s="9"/>
      <c r="M176" s="10"/>
      <c r="N176" s="7"/>
    </row>
    <row r="177" spans="7:14" x14ac:dyDescent="0.25">
      <c r="G177" s="8"/>
      <c r="H177" s="8"/>
      <c r="I177" s="8"/>
      <c r="J177" s="8"/>
      <c r="K177" s="8"/>
      <c r="L177" s="9"/>
      <c r="M177" s="10"/>
      <c r="N177" s="7"/>
    </row>
    <row r="178" spans="7:14" x14ac:dyDescent="0.25">
      <c r="G178" s="8"/>
      <c r="H178" s="8"/>
      <c r="I178" s="8"/>
      <c r="J178" s="8"/>
      <c r="K178" s="8"/>
      <c r="L178" s="9"/>
      <c r="M178" s="10"/>
      <c r="N178" s="7"/>
    </row>
    <row r="179" spans="7:14" x14ac:dyDescent="0.25">
      <c r="G179" s="8"/>
      <c r="H179" s="8"/>
      <c r="I179" s="8"/>
      <c r="J179" s="8"/>
      <c r="K179" s="8"/>
    </row>
    <row r="180" spans="7:14" x14ac:dyDescent="0.25">
      <c r="G180" s="8"/>
      <c r="H180" s="8"/>
      <c r="I180" s="8"/>
      <c r="J180" s="8"/>
      <c r="K180" s="8"/>
    </row>
    <row r="181" spans="7:14" x14ac:dyDescent="0.25">
      <c r="G181" s="8"/>
      <c r="H181" s="8"/>
      <c r="I181" s="8"/>
      <c r="J181" s="8"/>
      <c r="K181" s="8"/>
    </row>
    <row r="182" spans="7:14" x14ac:dyDescent="0.25">
      <c r="G182" s="8"/>
      <c r="H182" s="8"/>
      <c r="I182" s="8"/>
      <c r="J182" s="8"/>
      <c r="K182" s="8"/>
    </row>
    <row r="183" spans="7:14" x14ac:dyDescent="0.25">
      <c r="G183" s="8"/>
      <c r="H183" s="8"/>
      <c r="I183" s="8"/>
      <c r="J183" s="8"/>
      <c r="K183" s="8"/>
    </row>
    <row r="184" spans="7:14" x14ac:dyDescent="0.25">
      <c r="G184" s="8"/>
      <c r="H184" s="8"/>
      <c r="I184" s="8"/>
      <c r="J184" s="8"/>
      <c r="K184" s="8"/>
    </row>
    <row r="185" spans="7:14" x14ac:dyDescent="0.25">
      <c r="G185" s="8"/>
      <c r="H185" s="8"/>
      <c r="I185" s="8"/>
      <c r="J185" s="8"/>
      <c r="K185" s="8"/>
    </row>
    <row r="186" spans="7:14" x14ac:dyDescent="0.25">
      <c r="G186" s="8"/>
      <c r="H186" s="8"/>
      <c r="I186" s="8"/>
      <c r="J186" s="8"/>
      <c r="K186" s="8"/>
    </row>
    <row r="187" spans="7:14" x14ac:dyDescent="0.25">
      <c r="G187" s="8"/>
      <c r="H187" s="8"/>
      <c r="I187" s="8"/>
      <c r="J187" s="8"/>
      <c r="K187" s="8"/>
    </row>
    <row r="188" spans="7:14" x14ac:dyDescent="0.25">
      <c r="G188" s="8"/>
      <c r="H188" s="8"/>
      <c r="I188" s="8"/>
      <c r="J188" s="8"/>
      <c r="K188" s="8"/>
    </row>
    <row r="189" spans="7:14" x14ac:dyDescent="0.25">
      <c r="G189" s="8"/>
      <c r="H189" s="8"/>
      <c r="I189" s="8"/>
      <c r="J189" s="8"/>
      <c r="K189" s="8"/>
    </row>
    <row r="190" spans="7:14" x14ac:dyDescent="0.25">
      <c r="G190" s="8"/>
      <c r="H190" s="8"/>
      <c r="I190" s="8"/>
      <c r="J190" s="8"/>
      <c r="K190" s="8"/>
    </row>
    <row r="191" spans="7:14" x14ac:dyDescent="0.25">
      <c r="G191" s="8"/>
      <c r="H191" s="8"/>
      <c r="I191" s="8"/>
      <c r="J191" s="8"/>
      <c r="K191" s="8"/>
    </row>
    <row r="192" spans="7:14" x14ac:dyDescent="0.25">
      <c r="G192" s="8"/>
      <c r="H192" s="8"/>
      <c r="I192" s="8"/>
      <c r="J192" s="8"/>
      <c r="K192" s="8"/>
    </row>
    <row r="193" spans="7:11" x14ac:dyDescent="0.25">
      <c r="G193" s="8"/>
      <c r="H193" s="8"/>
      <c r="I193" s="8"/>
      <c r="J193" s="8"/>
      <c r="K193" s="8"/>
    </row>
    <row r="194" spans="7:11" x14ac:dyDescent="0.25">
      <c r="G194" s="8"/>
      <c r="H194" s="8"/>
      <c r="I194" s="8"/>
      <c r="J194" s="8"/>
      <c r="K194" s="8"/>
    </row>
    <row r="195" spans="7:11" x14ac:dyDescent="0.25">
      <c r="G195" s="8"/>
      <c r="H195" s="8"/>
      <c r="I195" s="8"/>
      <c r="J195" s="8"/>
      <c r="K195" s="8"/>
    </row>
    <row r="196" spans="7:11" x14ac:dyDescent="0.25">
      <c r="G196" s="8"/>
      <c r="H196" s="8"/>
      <c r="I196" s="8"/>
      <c r="J196" s="8"/>
      <c r="K196" s="8"/>
    </row>
    <row r="197" spans="7:11" x14ac:dyDescent="0.25">
      <c r="G197" s="8"/>
      <c r="H197" s="8"/>
      <c r="I197" s="8"/>
      <c r="J197" s="8"/>
      <c r="K197" s="8"/>
    </row>
    <row r="198" spans="7:11" x14ac:dyDescent="0.25">
      <c r="G198" s="8"/>
      <c r="H198" s="8"/>
      <c r="I198" s="8"/>
      <c r="J198" s="8"/>
      <c r="K198" s="8"/>
    </row>
    <row r="199" spans="7:11" x14ac:dyDescent="0.25">
      <c r="G199" s="8"/>
      <c r="H199" s="8"/>
      <c r="I199" s="8"/>
      <c r="J199" s="8"/>
      <c r="K199" s="8"/>
    </row>
    <row r="200" spans="7:11" x14ac:dyDescent="0.25">
      <c r="G200" s="8"/>
      <c r="H200" s="8"/>
      <c r="I200" s="8"/>
      <c r="J200" s="8"/>
      <c r="K200" s="8"/>
    </row>
    <row r="201" spans="7:11" x14ac:dyDescent="0.25">
      <c r="G201" s="8"/>
      <c r="H201" s="8"/>
      <c r="I201" s="8"/>
      <c r="J201" s="8"/>
      <c r="K201" s="8"/>
    </row>
    <row r="202" spans="7:11" x14ac:dyDescent="0.25">
      <c r="G202" s="8"/>
      <c r="H202" s="8"/>
      <c r="I202" s="8"/>
      <c r="J202" s="8"/>
      <c r="K202" s="8"/>
    </row>
    <row r="203" spans="7:11" x14ac:dyDescent="0.25">
      <c r="G203" s="8"/>
      <c r="H203" s="8"/>
      <c r="I203" s="8"/>
      <c r="J203" s="8"/>
      <c r="K203" s="8"/>
    </row>
    <row r="204" spans="7:11" x14ac:dyDescent="0.25">
      <c r="G204" s="8"/>
      <c r="H204" s="8"/>
      <c r="I204" s="8"/>
      <c r="J204" s="8"/>
      <c r="K204" s="8"/>
    </row>
    <row r="205" spans="7:11" x14ac:dyDescent="0.25">
      <c r="G205" s="8"/>
      <c r="H205" s="8"/>
      <c r="I205" s="8"/>
      <c r="J205" s="8"/>
      <c r="K205" s="8"/>
    </row>
    <row r="206" spans="7:11" x14ac:dyDescent="0.25">
      <c r="G206" s="8"/>
      <c r="H206" s="8"/>
      <c r="I206" s="8"/>
      <c r="J206" s="8"/>
      <c r="K206" s="8"/>
    </row>
    <row r="207" spans="7:11" x14ac:dyDescent="0.25">
      <c r="G207" s="8"/>
      <c r="H207" s="8"/>
      <c r="I207" s="8"/>
      <c r="J207" s="8"/>
      <c r="K207" s="8"/>
    </row>
    <row r="208" spans="7:11" x14ac:dyDescent="0.25">
      <c r="G208" s="8"/>
      <c r="H208" s="8"/>
      <c r="I208" s="8"/>
      <c r="J208" s="8"/>
      <c r="K208" s="8"/>
    </row>
    <row r="209" spans="7:11" x14ac:dyDescent="0.25">
      <c r="G209" s="8"/>
      <c r="H209" s="8"/>
      <c r="I209" s="8"/>
      <c r="J209" s="8"/>
      <c r="K209" s="8"/>
    </row>
    <row r="210" spans="7:11" x14ac:dyDescent="0.25">
      <c r="G210" s="8"/>
      <c r="H210" s="8"/>
      <c r="I210" s="8"/>
      <c r="J210" s="8"/>
      <c r="K210" s="8"/>
    </row>
    <row r="211" spans="7:11" x14ac:dyDescent="0.25">
      <c r="G211" s="8"/>
      <c r="H211" s="8"/>
      <c r="I211" s="8"/>
      <c r="J211" s="8"/>
      <c r="K211" s="8"/>
    </row>
    <row r="212" spans="7:11" x14ac:dyDescent="0.25">
      <c r="G212" s="8"/>
      <c r="H212" s="8"/>
      <c r="I212" s="8"/>
      <c r="J212" s="8"/>
      <c r="K212" s="8"/>
    </row>
    <row r="213" spans="7:11" x14ac:dyDescent="0.25">
      <c r="G213" s="8"/>
      <c r="H213" s="8"/>
      <c r="I213" s="8"/>
      <c r="J213" s="8"/>
      <c r="K213" s="8"/>
    </row>
    <row r="214" spans="7:11" x14ac:dyDescent="0.25">
      <c r="G214" s="8"/>
      <c r="H214" s="8"/>
      <c r="I214" s="8"/>
      <c r="J214" s="8"/>
      <c r="K214" s="8"/>
    </row>
    <row r="215" spans="7:11" x14ac:dyDescent="0.25">
      <c r="G215" s="8"/>
      <c r="H215" s="8"/>
      <c r="I215" s="8"/>
      <c r="J215" s="8"/>
      <c r="K215" s="8"/>
    </row>
  </sheetData>
  <sheetProtection selectLockedCells="1"/>
  <mergeCells count="16">
    <mergeCell ref="L162:M162"/>
    <mergeCell ref="L163:M163"/>
    <mergeCell ref="G1:N1"/>
    <mergeCell ref="B9:E9"/>
    <mergeCell ref="C2:E2"/>
    <mergeCell ref="H8:K8"/>
    <mergeCell ref="K161:M161"/>
    <mergeCell ref="C7:E7"/>
    <mergeCell ref="C3:E3"/>
    <mergeCell ref="E4:G4"/>
    <mergeCell ref="C5:D5"/>
    <mergeCell ref="C6:D6"/>
    <mergeCell ref="H23:K23"/>
    <mergeCell ref="H29:K29"/>
    <mergeCell ref="H42:K42"/>
    <mergeCell ref="H44:K44"/>
  </mergeCells>
  <dataValidations count="20">
    <dataValidation type="list" showInputMessage="1" showErrorMessage="1" sqref="M46" xr:uid="{00000000-0002-0000-0000-000002000000}">
      <formula1>"0,1 L,0,2 L,0,35 L,0,75 L"</formula1>
    </dataValidation>
    <dataValidation type="list" showInputMessage="1" showErrorMessage="1" sqref="M56 M94 M142:M150 M83 M90:M91 M67:M69 M99:M100 M96 M108:M109 M111:M114 M102:M104 M117:M119 M125:M126 M130 M132:M135 M137:M140 M121:M122 M76:M81 M71:M74 M60:M62 M50:M54 M47 M31:M44 M25:M29 M19:M23 M11:M15 M154:M157" xr:uid="{3FC05DD4-6992-46E7-836F-1DF2A3D89683}">
      <mc:AlternateContent xmlns:x12ac="http://schemas.microsoft.com/office/spreadsheetml/2011/1/ac" xmlns:mc="http://schemas.openxmlformats.org/markup-compatibility/2006">
        <mc:Choice Requires="x12ac">
          <x12ac:list>"0,1 L","0,2 L","0,35 L","0,75 L"</x12ac:list>
        </mc:Choice>
        <mc:Fallback>
          <formula1>"0,1 L,0,2 L,0,35 L,0,75 L"</formula1>
        </mc:Fallback>
      </mc:AlternateContent>
    </dataValidation>
    <dataValidation type="custom" errorStyle="warning" allowBlank="1" showInputMessage="1" showErrorMessage="1" error="Wenn Sie mehr als eine 0,75 L Probeflasche von einem Wein bestellen wird die erste zu Probepreis und der Rest zum Listenpreis berechnet" sqref="L12" xr:uid="{73CBFB0A-9596-4E82-9144-AF1316083106}">
      <formula1>"K12&gt;1"</formula1>
    </dataValidation>
    <dataValidation type="custom" errorStyle="warning" allowBlank="1" showInputMessage="1" showErrorMessage="1" error="Wenn Sie mehr als eine 0,75 L Probeflasche von einem Wein bestellen wird die erste zu Probepreis und der Rest zum Listenpreis berechnet" sqref="L13" xr:uid="{8214EB29-4DB4-40BC-BC2B-3BA008DE0D6A}">
      <formula1>"K13&gt;1"</formula1>
    </dataValidation>
    <dataValidation type="custom" errorStyle="warning" allowBlank="1" showInputMessage="1" showErrorMessage="1" error="Wenn Sie mehr als eine 0,75 L Probeflasche von einem Wein bestellen wird die erste zu Probepreis und der Rest zum Listenpreis berechnet" sqref="L14" xr:uid="{C13F7480-6E61-4AC8-80E3-90105B7477B5}">
      <formula1>"K14&gt;1"</formula1>
    </dataValidation>
    <dataValidation type="custom" errorStyle="warning" allowBlank="1" showInputMessage="1" showErrorMessage="1" error="Wenn Sie mehr als eine 0,75 L Probeflasche von einem Wein bestellen wird die erste zu Probepreis und der Rest zum Listenpreis berechnet" sqref="L11" xr:uid="{98664B92-D7E2-4C7E-8C26-98D0A75F5F57}">
      <formula1>"K11&gt;1"</formula1>
    </dataValidation>
    <dataValidation type="custom" errorStyle="warning" allowBlank="1" showInputMessage="1" showErrorMessage="1" error="Wenn Sie mehr als eine 0,75 L Probeflasche von einem Wein bestellen wird die erste zu Probepreis und der Rest zum Listenpreis berechnet" sqref="L15" xr:uid="{73B7A90E-586F-4AB8-BD41-12A191B275F6}">
      <formula1>"K15&gt;1"</formula1>
    </dataValidation>
    <dataValidation type="custom" errorStyle="warning" allowBlank="1" showInputMessage="1" showErrorMessage="1" error="Wenn Sie mehr als eine 0,75 L Probeflasche von einem Wein bestellen wird die erste zu Probepreis und der Rest zum Listenpreis berechnet" sqref="L19" xr:uid="{E2DAAEDE-9B68-4A5F-8E1B-474CC2236956}">
      <formula1>"K19&gt;1"</formula1>
    </dataValidation>
    <dataValidation type="custom" errorStyle="warning" allowBlank="1" showInputMessage="1" showErrorMessage="1" error="Wenn Sie mehr als eine 0,75 L Probeflasche von einem Wein bestellen wird die erste zu Probepreis und der Rest zum Listenpreis berechnet" sqref="L20" xr:uid="{5B968EF0-2A82-4258-9918-53BEDA488F4A}">
      <formula1>"K20&gt;1"</formula1>
    </dataValidation>
    <dataValidation type="custom" errorStyle="warning" allowBlank="1" showInputMessage="1" showErrorMessage="1" error="Wenn Sie mehr als eine 0,75 L Probeflasche von einem Wein bestellen wird die erste zu Probepreis und der Rest zum Listenpreis berechnet" sqref="L21" xr:uid="{D5B77707-9172-4C3F-BA0D-4104289B19E4}">
      <formula1>"K21&gt;1"</formula1>
    </dataValidation>
    <dataValidation type="custom" errorStyle="warning" allowBlank="1" showInputMessage="1" showErrorMessage="1" error="Wenn Sie mehr als eine 0,75 L Probeflasche von einem Wein bestellen wird die erste zu Probepreis und der Rest zum Listenpreis berechnet" sqref="L22:L23" xr:uid="{6064007D-0ECB-4CEF-BA10-61DE02EC9D03}">
      <formula1>"K22&gt;1"</formula1>
    </dataValidation>
    <dataValidation type="custom" errorStyle="warning" allowBlank="1" showInputMessage="1" showErrorMessage="1" error="Wenn Sie mehr als eine 0,75 L Probeflasche von einem Wein bestellen wird die erste zu Probepreis und der Rest zum Listenpreis berechnet" sqref="L25" xr:uid="{A4A0413A-E61B-48F8-904A-11B30C3C3DF1}">
      <formula1>"K25&gt;1"</formula1>
    </dataValidation>
    <dataValidation type="custom" errorStyle="warning" allowBlank="1" showInputMessage="1" showErrorMessage="1" error="Wenn Sie mehr als eine 0,75 L Probeflasche von einem Wein bestellen wird die erste zu Probepreis und der Rest zum Listenpreis berechnet" sqref="L26" xr:uid="{469A65ED-B569-49D9-9ACD-F5FD9EC6ACE7}">
      <formula1>"K26&gt;1"</formula1>
    </dataValidation>
    <dataValidation type="custom" errorStyle="warning" allowBlank="1" showInputMessage="1" showErrorMessage="1" error="Wenn Sie mehr als eine 0,75 L Probeflasche von einem Wein bestellen wird die erste zu Probepreis und der Rest zum Listenpreis berechnet" sqref="L27" xr:uid="{A6F9B801-9698-4F09-8EB6-A197257BE622}">
      <formula1>"K27&gt;1"</formula1>
    </dataValidation>
    <dataValidation type="custom" errorStyle="warning" allowBlank="1" showInputMessage="1" showErrorMessage="1" error="Wenn Sie mehr als eine 0,75 L Probeflasche von einem Wein bestellen wird die erste zu Probepreis und der Rest zum Listenpreis berechnet" sqref="L28" xr:uid="{21C58395-26E7-443C-B3A1-9A2C1C38AD37}">
      <formula1>"K28&gt;1"</formula1>
    </dataValidation>
    <dataValidation type="whole" errorStyle="warning" allowBlank="1" showInputMessage="1" showErrorMessage="1" error="Wenn Sie mehr als eine 0,75 L Probeflasche von einem Wein bestellen wird die erste zu Probepreis und der Rest zum Listenpreis berechnet" sqref="L29 L154:L158 L47 L50:L54 L56 L60:L65 L67:L69 L71:L74 L76:L81 L90:L91 L83 L94 L96:L97 L99:L100 L102:L106 L108:L109 L111:L114 L116:L119 L121:L123 L125:L126 L130 L132:L135 L137:L140 L142:L152 L31:L44" xr:uid="{B1ADA9B2-83DA-402C-BCBF-8C4DEC573CAF}">
      <formula1>0</formula1>
      <formula2>1</formula2>
    </dataValidation>
    <dataValidation type="list" showInputMessage="1" showErrorMessage="1" sqref="M63:M64" xr:uid="{D2560D45-3770-4550-BB5D-A17B582D0103}">
      <mc:AlternateContent xmlns:x12ac="http://schemas.microsoft.com/office/spreadsheetml/2011/1/ac" xmlns:mc="http://schemas.openxmlformats.org/markup-compatibility/2006">
        <mc:Choice Requires="x12ac">
          <x12ac:list>"0,1 L","0,75 L"</x12ac:list>
        </mc:Choice>
        <mc:Fallback>
          <formula1>"0,1 L,0,75 L"</formula1>
        </mc:Fallback>
      </mc:AlternateContent>
    </dataValidation>
    <dataValidation type="list" showInputMessage="1" showErrorMessage="1" sqref="M65" xr:uid="{EB94A85B-5DA9-421B-B5DE-BA4B5C51A75D}">
      <mc:AlternateContent xmlns:x12ac="http://schemas.microsoft.com/office/spreadsheetml/2011/1/ac" xmlns:mc="http://schemas.openxmlformats.org/markup-compatibility/2006">
        <mc:Choice Requires="x12ac">
          <x12ac:list>"0,75 L"</x12ac:list>
        </mc:Choice>
        <mc:Fallback>
          <formula1>"0,75 L"</formula1>
        </mc:Fallback>
      </mc:AlternateContent>
    </dataValidation>
    <dataValidation type="list" showInputMessage="1" showErrorMessage="1" sqref="M97 M116 M151:M152" xr:uid="{6F09D43C-2BB5-4BEA-8272-625364617FF7}">
      <mc:AlternateContent xmlns:x12ac="http://schemas.microsoft.com/office/spreadsheetml/2011/1/ac" xmlns:mc="http://schemas.openxmlformats.org/markup-compatibility/2006">
        <mc:Choice Requires="x12ac">
          <x12ac:list>"0,1 L","0,2 L",,"0,75 L"</x12ac:list>
        </mc:Choice>
        <mc:Fallback>
          <formula1>"0,1 L,0,2 L,,0,75 L"</formula1>
        </mc:Fallback>
      </mc:AlternateContent>
    </dataValidation>
    <dataValidation type="list" showInputMessage="1" showErrorMessage="1" sqref="M105:M106 M123 M158" xr:uid="{AFBB6AB1-7C82-42F1-A59E-4CFA9B3A2FDF}">
      <mc:AlternateContent xmlns:x12ac="http://schemas.microsoft.com/office/spreadsheetml/2011/1/ac" xmlns:mc="http://schemas.openxmlformats.org/markup-compatibility/2006">
        <mc:Choice Requires="x12ac">
          <x12ac:list>"0,1 L","0,2 L"</x12ac:list>
        </mc:Choice>
        <mc:Fallback>
          <formula1>"0,1 L,0,2 L"</formula1>
        </mc:Fallback>
      </mc:AlternateContent>
    </dataValidation>
  </dataValidations>
  <hyperlinks>
    <hyperlink ref="D142" r:id="rId1" xr:uid="{00000000-0004-0000-0000-000000000000}"/>
    <hyperlink ref="D143" r:id="rId2" xr:uid="{00000000-0004-0000-0000-000001000000}"/>
    <hyperlink ref="D144" r:id="rId3" xr:uid="{00000000-0004-0000-0000-000002000000}"/>
    <hyperlink ref="D145" r:id="rId4" xr:uid="{00000000-0004-0000-0000-000003000000}"/>
    <hyperlink ref="D146" r:id="rId5" xr:uid="{00000000-0004-0000-0000-000004000000}"/>
    <hyperlink ref="D147" r:id="rId6" xr:uid="{00000000-0004-0000-0000-000005000000}"/>
    <hyperlink ref="D148" r:id="rId7" xr:uid="{00000000-0004-0000-0000-000006000000}"/>
    <hyperlink ref="D149" r:id="rId8" xr:uid="{00000000-0004-0000-0000-000007000000}"/>
    <hyperlink ref="D150" r:id="rId9" xr:uid="{00000000-0004-0000-0000-000008000000}"/>
    <hyperlink ref="D151" r:id="rId10" xr:uid="{00000000-0004-0000-0000-000009000000}"/>
    <hyperlink ref="D132" r:id="rId11" xr:uid="{00000000-0004-0000-0000-00000A000000}"/>
    <hyperlink ref="D133" r:id="rId12" xr:uid="{00000000-0004-0000-0000-00000B000000}"/>
    <hyperlink ref="D134" r:id="rId13" xr:uid="{00000000-0004-0000-0000-00000C000000}"/>
    <hyperlink ref="D135" r:id="rId14" xr:uid="{00000000-0004-0000-0000-00000D000000}"/>
    <hyperlink ref="D137" r:id="rId15" xr:uid="{00000000-0004-0000-0000-00000E000000}"/>
    <hyperlink ref="D138" r:id="rId16" xr:uid="{00000000-0004-0000-0000-00000F000000}"/>
    <hyperlink ref="D139" r:id="rId17" xr:uid="{00000000-0004-0000-0000-000010000000}"/>
    <hyperlink ref="D152" r:id="rId18" xr:uid="{00000000-0004-0000-0000-000011000000}"/>
    <hyperlink ref="D122" r:id="rId19" xr:uid="{00000000-0004-0000-0000-000012000000}"/>
    <hyperlink ref="D96" r:id="rId20" xr:uid="{00000000-0004-0000-0000-000013000000}"/>
    <hyperlink ref="D97" r:id="rId21" xr:uid="{00000000-0004-0000-0000-000014000000}"/>
    <hyperlink ref="D99" r:id="rId22" xr:uid="{00000000-0004-0000-0000-000015000000}"/>
    <hyperlink ref="D100" r:id="rId23" xr:uid="{00000000-0004-0000-0000-000016000000}"/>
    <hyperlink ref="D108" r:id="rId24" xr:uid="{00000000-0004-0000-0000-000017000000}"/>
    <hyperlink ref="D109" r:id="rId25" xr:uid="{00000000-0004-0000-0000-000018000000}"/>
    <hyperlink ref="D112" r:id="rId26" xr:uid="{00000000-0004-0000-0000-000019000000}"/>
    <hyperlink ref="D113" r:id="rId27" xr:uid="{00000000-0004-0000-0000-00001A000000}"/>
    <hyperlink ref="D114" r:id="rId28" xr:uid="{00000000-0004-0000-0000-00001B000000}"/>
    <hyperlink ref="D102" r:id="rId29" xr:uid="{00000000-0004-0000-0000-00001C000000}"/>
    <hyperlink ref="D104" r:id="rId30" xr:uid="{00000000-0004-0000-0000-00001D000000}"/>
    <hyperlink ref="D105" r:id="rId31" xr:uid="{00000000-0004-0000-0000-00001E000000}"/>
    <hyperlink ref="D121" r:id="rId32" xr:uid="{00000000-0004-0000-0000-00001F000000}"/>
    <hyperlink ref="D130" r:id="rId33" xr:uid="{00000000-0004-0000-0000-000020000000}"/>
    <hyperlink ref="D65" r:id="rId34" xr:uid="{00000000-0004-0000-0000-000021000000}"/>
    <hyperlink ref="D64" r:id="rId35" xr:uid="{00000000-0004-0000-0000-000022000000}"/>
    <hyperlink ref="D63" r:id="rId36" xr:uid="{00000000-0004-0000-0000-000023000000}"/>
    <hyperlink ref="D62" r:id="rId37" xr:uid="{00000000-0004-0000-0000-000024000000}"/>
    <hyperlink ref="D61" r:id="rId38" xr:uid="{00000000-0004-0000-0000-000025000000}"/>
    <hyperlink ref="D60" r:id="rId39" xr:uid="{00000000-0004-0000-0000-000026000000}"/>
    <hyperlink ref="J2" r:id="rId40" xr:uid="{00000000-0004-0000-0000-000027000000}"/>
    <hyperlink ref="D11" r:id="rId41" xr:uid="{00000000-0004-0000-0000-000028000000}"/>
    <hyperlink ref="D12" r:id="rId42" xr:uid="{00000000-0004-0000-0000-000029000000}"/>
    <hyperlink ref="D33" r:id="rId43" xr:uid="{00000000-0004-0000-0000-00002A000000}"/>
    <hyperlink ref="D35" r:id="rId44" xr:uid="{00000000-0004-0000-0000-00002B000000}"/>
    <hyperlink ref="D36" r:id="rId45" xr:uid="{00000000-0004-0000-0000-00002C000000}"/>
    <hyperlink ref="D37" r:id="rId46" xr:uid="{00000000-0004-0000-0000-00002D000000}"/>
    <hyperlink ref="D25" r:id="rId47" xr:uid="{00000000-0004-0000-0000-00002E000000}"/>
    <hyperlink ref="D38" r:id="rId48" xr:uid="{00000000-0004-0000-0000-00002F000000}"/>
    <hyperlink ref="D39" r:id="rId49" xr:uid="{00000000-0004-0000-0000-000030000000}"/>
    <hyperlink ref="D40" r:id="rId50" xr:uid="{00000000-0004-0000-0000-000031000000}"/>
    <hyperlink ref="D43" r:id="rId51" xr:uid="{00000000-0004-0000-0000-000032000000}"/>
    <hyperlink ref="D26" r:id="rId52" xr:uid="{00000000-0004-0000-0000-000033000000}"/>
    <hyperlink ref="D27" r:id="rId53" xr:uid="{00000000-0004-0000-0000-000034000000}"/>
    <hyperlink ref="D28" r:id="rId54" xr:uid="{00000000-0004-0000-0000-000035000000}"/>
    <hyperlink ref="D29" r:id="rId55" xr:uid="{00000000-0004-0000-0000-000036000000}"/>
    <hyperlink ref="D50" r:id="rId56" xr:uid="{00000000-0004-0000-0000-000037000000}"/>
    <hyperlink ref="D51" r:id="rId57" xr:uid="{00000000-0004-0000-0000-000038000000}"/>
    <hyperlink ref="D53" r:id="rId58" xr:uid="{00000000-0004-0000-0000-000039000000}"/>
    <hyperlink ref="D54" r:id="rId59" xr:uid="{00000000-0004-0000-0000-00003A000000}"/>
    <hyperlink ref="D67" r:id="rId60" xr:uid="{00000000-0004-0000-0000-00003B000000}"/>
    <hyperlink ref="D69" r:id="rId61" xr:uid="{00000000-0004-0000-0000-00003C000000}"/>
    <hyperlink ref="D119" r:id="rId62" xr:uid="{00000000-0004-0000-0000-00003D000000}"/>
    <hyperlink ref="D118" r:id="rId63" xr:uid="{00000000-0004-0000-0000-00003E000000}"/>
    <hyperlink ref="D116" r:id="rId64" xr:uid="{00000000-0004-0000-0000-00003F000000}"/>
    <hyperlink ref="D117" r:id="rId65" xr:uid="{00000000-0004-0000-0000-000040000000}"/>
    <hyperlink ref="D155" r:id="rId66" xr:uid="{00000000-0004-0000-0000-000041000000}"/>
    <hyperlink ref="D156" r:id="rId67" xr:uid="{00000000-0004-0000-0000-000042000000}"/>
    <hyperlink ref="D157" r:id="rId68" xr:uid="{00000000-0004-0000-0000-000043000000}"/>
    <hyperlink ref="D158" r:id="rId69" xr:uid="{00000000-0004-0000-0000-000044000000}"/>
    <hyperlink ref="D71" r:id="rId70" xr:uid="{00000000-0004-0000-0000-000045000000}"/>
    <hyperlink ref="D72" r:id="rId71" xr:uid="{00000000-0004-0000-0000-000046000000}"/>
    <hyperlink ref="D74" r:id="rId72" xr:uid="{00000000-0004-0000-0000-000047000000}"/>
    <hyperlink ref="D73" r:id="rId73" xr:uid="{00000000-0004-0000-0000-000048000000}"/>
    <hyperlink ref="D94" r:id="rId74" xr:uid="{00000000-0004-0000-0000-000049000000}"/>
    <hyperlink ref="D13" r:id="rId75" xr:uid="{00000000-0004-0000-0000-00004A000000}"/>
    <hyperlink ref="D14" r:id="rId76" xr:uid="{00000000-0004-0000-0000-00004B000000}"/>
    <hyperlink ref="D83" r:id="rId77" xr:uid="{00000000-0004-0000-0000-00004C000000}"/>
    <hyperlink ref="D31" r:id="rId78" xr:uid="{00000000-0004-0000-0000-00004D000000}"/>
    <hyperlink ref="D32" r:id="rId79" xr:uid="{00000000-0004-0000-0000-00004E000000}"/>
    <hyperlink ref="D19" r:id="rId80" xr:uid="{00000000-0004-0000-0000-00004F000000}"/>
    <hyperlink ref="D20" r:id="rId81" xr:uid="{00000000-0004-0000-0000-000050000000}"/>
    <hyperlink ref="D111" r:id="rId82" xr:uid="{00000000-0004-0000-0000-000051000000}"/>
    <hyperlink ref="D76" r:id="rId83" xr:uid="{00000000-0004-0000-0000-000052000000}"/>
    <hyperlink ref="D77" r:id="rId84" xr:uid="{00000000-0004-0000-0000-000053000000}"/>
    <hyperlink ref="D80" r:id="rId85" xr:uid="{00000000-0004-0000-0000-000054000000}"/>
    <hyperlink ref="D21" r:id="rId86" xr:uid="{00000000-0004-0000-0000-000055000000}"/>
    <hyperlink ref="D22" r:id="rId87" xr:uid="{00000000-0004-0000-0000-000056000000}"/>
    <hyperlink ref="D23" r:id="rId88" xr:uid="{00000000-0004-0000-0000-000057000000}"/>
    <hyperlink ref="D42" r:id="rId89" xr:uid="{00000000-0004-0000-0000-000058000000}"/>
    <hyperlink ref="D44" r:id="rId90" display="2019 Domaine Le Clos des Cazaux 'Vielle Vignes' - Vacqueyras Blanc" xr:uid="{00000000-0004-0000-0000-000059000000}"/>
    <hyperlink ref="D106" r:id="rId91" xr:uid="{00000000-0004-0000-0000-00005A000000}"/>
    <hyperlink ref="D103" r:id="rId92" xr:uid="{00000000-0004-0000-0000-00005B000000}"/>
    <hyperlink ref="D123" r:id="rId93" xr:uid="{00000000-0004-0000-0000-00005C000000}"/>
    <hyperlink ref="D34" r:id="rId94" xr:uid="{00000000-0004-0000-0000-00005D000000}"/>
    <hyperlink ref="D41" r:id="rId95" xr:uid="{00000000-0004-0000-0000-00005E000000}"/>
    <hyperlink ref="D90" r:id="rId96" xr:uid="{00000000-0004-0000-0000-00005F000000}"/>
    <hyperlink ref="D91" r:id="rId97" xr:uid="{00000000-0004-0000-0000-000060000000}"/>
    <hyperlink ref="D125" r:id="rId98" xr:uid="{00000000-0004-0000-0000-000061000000}"/>
    <hyperlink ref="D126" r:id="rId99" xr:uid="{00000000-0004-0000-0000-000062000000}"/>
    <hyperlink ref="D52" r:id="rId100" xr:uid="{00000000-0004-0000-0000-000063000000}"/>
    <hyperlink ref="D68" r:id="rId101" xr:uid="{00000000-0004-0000-0000-000064000000}"/>
    <hyperlink ref="D78" r:id="rId102" xr:uid="{00000000-0004-0000-0000-000065000000}"/>
    <hyperlink ref="D79" r:id="rId103" xr:uid="{00000000-0004-0000-0000-000066000000}"/>
    <hyperlink ref="D81" r:id="rId104" xr:uid="{00000000-0004-0000-0000-000067000000}"/>
    <hyperlink ref="D154" r:id="rId105" xr:uid="{84EB9AB2-8889-42CA-B783-C52DB98A361C}"/>
  </hyperlinks>
  <pageMargins left="0.7" right="0.7" top="0.78740157499999996" bottom="0.78740157499999996" header="0.3" footer="0.3"/>
  <pageSetup paperSize="9" scale="93" fitToHeight="0" orientation="landscape" r:id="rId106"/>
  <webPublishItems count="1">
    <webPublishItem id="4110" divId="Formular_4110" sourceType="sheet" destinationFile="D:\Documents\Wein\Kl Flaschen\Formular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Normal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Rose</dc:creator>
  <cp:lastModifiedBy>Axel Rose</cp:lastModifiedBy>
  <cp:lastPrinted>2021-04-27T10:39:04Z</cp:lastPrinted>
  <dcterms:created xsi:type="dcterms:W3CDTF">2020-07-30T17:34:24Z</dcterms:created>
  <dcterms:modified xsi:type="dcterms:W3CDTF">2022-04-10T17:50:41Z</dcterms:modified>
</cp:coreProperties>
</file>